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880" activeTab="0"/>
  </bookViews>
  <sheets>
    <sheet name="Blendenberechnungen" sheetId="1" r:id="rId1"/>
    <sheet name="F_Werte" sheetId="2" r:id="rId2"/>
    <sheet name="Schärfentiefe" sheetId="3" r:id="rId3"/>
    <sheet name="Gesichtsfeld" sheetId="4" r:id="rId4"/>
    <sheet name="Vergrösserung" sheetId="5" r:id="rId5"/>
    <sheet name="Scannerauflösung" sheetId="6" r:id="rId6"/>
    <sheet name="DX-Code" sheetId="7" r:id="rId7"/>
    <sheet name="Minox Nahlinse" sheetId="8" r:id="rId8"/>
  </sheets>
  <definedNames>
    <definedName name="Blendenreihe">'F_Werte'!$D$8:$D$18</definedName>
  </definedNames>
  <calcPr fullCalcOnLoad="1"/>
</workbook>
</file>

<file path=xl/comments1.xml><?xml version="1.0" encoding="utf-8"?>
<comments xmlns="http://schemas.openxmlformats.org/spreadsheetml/2006/main">
  <authors>
    <author>Gerald Steinbach</author>
  </authors>
  <commentList>
    <comment ref="E3" authorId="0">
      <text>
        <r>
          <rPr>
            <b/>
            <sz val="8"/>
            <rFont val="Tahoma"/>
            <family val="0"/>
          </rPr>
          <t>Gerald Steinbach:</t>
        </r>
        <r>
          <rPr>
            <sz val="8"/>
            <rFont val="Tahoma"/>
            <family val="0"/>
          </rPr>
          <t xml:space="preserve">
Belichtungsfaktor=FF=VF =(Balgenauszug+Brennweite)/Brennweite zum Quadrat</t>
        </r>
      </text>
    </comment>
    <comment ref="E4" authorId="0">
      <text>
        <r>
          <rPr>
            <b/>
            <sz val="8"/>
            <rFont val="Tahoma"/>
            <family val="0"/>
          </rPr>
          <t>Gerald Steinbach:</t>
        </r>
        <r>
          <rPr>
            <sz val="8"/>
            <rFont val="Tahoma"/>
            <family val="0"/>
          </rPr>
          <t xml:space="preserve">
Blendenöffnung:
d' : f = 1 : k oder f : d' = k
d' = wirksamer Durchmesser der Blende
f = Brennweite des Objektivs
k = Blendenzahl
Blendenreihe= Vorwert mal Wurzel aus 2 =1,4</t>
        </r>
      </text>
    </comment>
    <comment ref="E18" authorId="0">
      <text>
        <r>
          <rPr>
            <b/>
            <sz val="8"/>
            <rFont val="Tahoma"/>
            <family val="0"/>
          </rPr>
          <t>Gerald Steinbach:</t>
        </r>
        <r>
          <rPr>
            <sz val="8"/>
            <rFont val="Tahoma"/>
            <family val="0"/>
          </rPr>
          <t xml:space="preserve">
Blende=Leitzahl/Blitzentfernung*(Wurzel des) Belichtungsfaktors
X-Blitze gleicher Leitzahl gleichzeitig oder hintereinander = Wurzel aus X*Lichtintesität.
Oder bei Blitzen veschiedener Leitzahl: Wurzel aus der Summe der Quadrate der Produkte von (Leitzahl/Entfernung).</t>
        </r>
      </text>
    </comment>
  </commentList>
</comments>
</file>

<file path=xl/sharedStrings.xml><?xml version="1.0" encoding="utf-8"?>
<sst xmlns="http://schemas.openxmlformats.org/spreadsheetml/2006/main" count="231" uniqueCount="110">
  <si>
    <t>Balgen</t>
  </si>
  <si>
    <t>Brennweite des Objetivs:</t>
  </si>
  <si>
    <t>Balgenauszug in mm</t>
  </si>
  <si>
    <t>Vergrössserung</t>
  </si>
  <si>
    <t>Mal Filterfaktor (FF)</t>
  </si>
  <si>
    <t>+ Blende (F)</t>
  </si>
  <si>
    <t>FF=2 hoch F:</t>
  </si>
  <si>
    <t>Blendenreihe</t>
  </si>
  <si>
    <t>Blitz</t>
  </si>
  <si>
    <t>FF</t>
  </si>
  <si>
    <t>+/- F</t>
  </si>
  <si>
    <t>Leitzahl:</t>
  </si>
  <si>
    <t>Entfernung in Meter:</t>
  </si>
  <si>
    <t>1 mal</t>
  </si>
  <si>
    <t>Blende:</t>
  </si>
  <si>
    <t>Leitzahl Blitz 1</t>
  </si>
  <si>
    <t>Entfernung:</t>
  </si>
  <si>
    <t>Leitzahl Blitz 2</t>
  </si>
  <si>
    <t>Leitzahl Blitz 3</t>
  </si>
  <si>
    <t>Intensität:</t>
  </si>
  <si>
    <t>Auszug:</t>
  </si>
  <si>
    <t>Brennweite:</t>
  </si>
  <si>
    <t>Blitzentfernung:</t>
  </si>
  <si>
    <t>Blendenreihe:</t>
  </si>
  <si>
    <t>F/no</t>
  </si>
  <si>
    <t>+1/4 Blende</t>
  </si>
  <si>
    <t>+1/3 Blende</t>
  </si>
  <si>
    <t>+1/2 Blende</t>
  </si>
  <si>
    <t>+2/3 Blende</t>
  </si>
  <si>
    <t>+3/4 Blende</t>
  </si>
  <si>
    <t>+1 Blende</t>
  </si>
  <si>
    <t>Blendenreihe berechnet:</t>
  </si>
  <si>
    <t>Bilddiagonale</t>
  </si>
  <si>
    <t>Brennweite</t>
  </si>
  <si>
    <t>Blende</t>
  </si>
  <si>
    <t>Austrittpupille</t>
  </si>
  <si>
    <t>Potenz</t>
  </si>
  <si>
    <t>Ausgangs-F</t>
  </si>
  <si>
    <t>+Blende</t>
  </si>
  <si>
    <t>Endblende</t>
  </si>
  <si>
    <t>End-F</t>
  </si>
  <si>
    <t>F-DIfferenz</t>
  </si>
  <si>
    <t>Hyperfokale Distanz. Der Zerstreungskreis wird aus dem Filmformat nach der Zeiss-Formel berechnet: Filmdiagonale/1730</t>
  </si>
  <si>
    <t>Filmformat-Horizontal:</t>
  </si>
  <si>
    <t>mm</t>
  </si>
  <si>
    <t>Filmformat-Vertikal:</t>
  </si>
  <si>
    <t>mm Bilddiagonale</t>
  </si>
  <si>
    <t>Brennweite des Objektivs:</t>
  </si>
  <si>
    <t>Nahlinse:</t>
  </si>
  <si>
    <t>Dioptrien</t>
  </si>
  <si>
    <t>F=</t>
  </si>
  <si>
    <t>Berechnungsbrennweite:</t>
  </si>
  <si>
    <t>Zerstreuugskreis:</t>
  </si>
  <si>
    <t>Hyperfokale Distanz:</t>
  </si>
  <si>
    <t>m</t>
  </si>
  <si>
    <t>cm</t>
  </si>
  <si>
    <t>Scharf von Unendlich bis:</t>
  </si>
  <si>
    <t>Hyperfokale Distanz Zerstreuungkreis 0,03:</t>
  </si>
  <si>
    <t>Schärfentiefe:</t>
  </si>
  <si>
    <t>Distanz zum Objekt:</t>
  </si>
  <si>
    <t>Nahgrenze:</t>
  </si>
  <si>
    <t>Ferngrenze:</t>
  </si>
  <si>
    <t>Spanne:</t>
  </si>
  <si>
    <t>Nahgrenze Zerstreuungkreis 0,03:</t>
  </si>
  <si>
    <t>Zerstreuungkreis 0,03 Ferngrenze:</t>
  </si>
  <si>
    <t>Vergrößerung/Maßstab:</t>
  </si>
  <si>
    <t>Filmgrösse horizontal:</t>
  </si>
  <si>
    <t>Filmgrösse vertikal:</t>
  </si>
  <si>
    <t>Filmgrösse diagonal:</t>
  </si>
  <si>
    <t>Gesichtsfeld Objektdistanz</t>
  </si>
  <si>
    <t>Blickfeld horizontal:</t>
  </si>
  <si>
    <t>Grad</t>
  </si>
  <si>
    <t>Blickfeld vertikal:</t>
  </si>
  <si>
    <t>Blickfeld diagonal</t>
  </si>
  <si>
    <t>Gesichtsfeld unendlich</t>
  </si>
  <si>
    <t>Faktor:</t>
  </si>
  <si>
    <t>Filmgröße:</t>
  </si>
  <si>
    <t>mal</t>
  </si>
  <si>
    <t>Abzug:</t>
  </si>
  <si>
    <t>Längs:</t>
  </si>
  <si>
    <t>Breit:</t>
  </si>
  <si>
    <t>Berechnung der Scan-Auflösung</t>
  </si>
  <si>
    <t>Eingabe:</t>
  </si>
  <si>
    <t>Ausgabe-Auflösung (Drucker):</t>
  </si>
  <si>
    <t>dpi</t>
  </si>
  <si>
    <t>Ausgabebreite:</t>
  </si>
  <si>
    <t>Originalbreite:</t>
  </si>
  <si>
    <t>Ergibt:</t>
  </si>
  <si>
    <t>Scan-Auflösung:</t>
  </si>
  <si>
    <t>Nahlinse</t>
  </si>
  <si>
    <t>+1</t>
  </si>
  <si>
    <t>Entfernungs-
einstellung ft.</t>
  </si>
  <si>
    <t>Meter</t>
  </si>
  <si>
    <t>Objektab-
stand inch</t>
  </si>
  <si>
    <t>in cm</t>
  </si>
  <si>
    <t>Fläche in
inch</t>
  </si>
  <si>
    <t>Fläche in
m</t>
  </si>
  <si>
    <t>inf</t>
  </si>
  <si>
    <t>Unendlich</t>
  </si>
  <si>
    <t>x</t>
  </si>
  <si>
    <t>+2</t>
  </si>
  <si>
    <t>+3</t>
  </si>
  <si>
    <t>Bilderzahl</t>
  </si>
  <si>
    <t>Alles
andere</t>
  </si>
  <si>
    <t>Belichtungs
spielraum</t>
  </si>
  <si>
    <t>ISO</t>
  </si>
  <si>
    <t>+0,5/-0,5</t>
  </si>
  <si>
    <t>+1/-1</t>
  </si>
  <si>
    <t>+2/-1</t>
  </si>
  <si>
    <t>+3/-1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</si>
</sst>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4"/>
      <color indexed="9"/>
      <name val=""/>
      <family val="0"/>
    </font>
    <font>
      <sz val="10"/>
      <color indexed="9"/>
      <name val=""/>
      <family val="0"/>
    </font>
    <font>
      <sz val="12"/>
      <color indexed="9"/>
      <name val="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i/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ouble"/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thick">
        <color indexed="10"/>
      </left>
      <right style="dashed"/>
      <top style="thick">
        <color indexed="10"/>
      </top>
      <bottom style="thick">
        <color indexed="10"/>
      </bottom>
    </border>
    <border>
      <left style="dashed"/>
      <right style="dashed"/>
      <top style="thick">
        <color indexed="10"/>
      </top>
      <bottom style="thick">
        <color indexed="10"/>
      </bottom>
    </border>
    <border>
      <left style="dashed"/>
      <right style="thick">
        <color indexed="10"/>
      </right>
      <top style="thick">
        <color indexed="10"/>
      </top>
      <bottom style="thick">
        <color indexed="10"/>
      </bottom>
    </border>
    <border>
      <left style="dashed"/>
      <right style="dashed"/>
      <top style="thick"/>
      <bottom style="thick">
        <color indexed="10"/>
      </bottom>
    </border>
    <border>
      <left style="dashed"/>
      <right style="thick"/>
      <top style="thick"/>
      <bottom style="thick">
        <color indexed="10"/>
      </bottom>
    </border>
    <border>
      <left style="dashed"/>
      <right style="thick"/>
      <top>
        <color indexed="63"/>
      </top>
      <bottom style="double"/>
    </border>
    <border>
      <left style="dashed"/>
      <right style="thick"/>
      <top style="double"/>
      <bottom>
        <color indexed="63"/>
      </bottom>
    </border>
    <border>
      <left style="thick"/>
      <right style="dashed"/>
      <top style="thick">
        <color indexed="10"/>
      </top>
      <bottom style="thick"/>
    </border>
    <border>
      <left style="dashed"/>
      <right style="dashed"/>
      <top style="thick">
        <color indexed="10"/>
      </top>
      <bottom style="thick"/>
    </border>
    <border>
      <left style="dashed"/>
      <right style="thick"/>
      <top style="thick">
        <color indexed="10"/>
      </top>
      <bottom style="thick"/>
    </border>
    <border>
      <left style="thick"/>
      <right style="dashed"/>
      <top>
        <color indexed="63"/>
      </top>
      <bottom style="double"/>
    </border>
    <border>
      <left style="thick"/>
      <right style="dashed"/>
      <top style="double"/>
      <bottom>
        <color indexed="63"/>
      </bottom>
    </border>
    <border>
      <left style="dashed"/>
      <right style="dashed"/>
      <top style="thick"/>
      <bottom style="double"/>
    </border>
    <border>
      <left style="dashed"/>
      <right style="thick"/>
      <top style="thick"/>
      <bottom style="double"/>
    </border>
    <border>
      <left style="thick"/>
      <right style="dashed"/>
      <top style="double"/>
      <bottom style="double"/>
    </border>
    <border>
      <left style="dashed"/>
      <right style="thick"/>
      <top style="double"/>
      <bottom style="double"/>
    </border>
    <border>
      <left style="thick"/>
      <right style="dashed"/>
      <top style="double"/>
      <bottom style="thick"/>
    </border>
    <border>
      <left style="dashed"/>
      <right style="dashed"/>
      <top style="double"/>
      <bottom style="thick"/>
    </border>
    <border>
      <left style="dashed"/>
      <right style="thick"/>
      <top style="double"/>
      <bottom style="thick"/>
    </border>
    <border>
      <left style="thick"/>
      <right style="dashed"/>
      <top style="thick"/>
      <bottom style="double"/>
    </border>
    <border>
      <left style="thick"/>
      <right style="dashed"/>
      <top style="thick"/>
      <bottom style="thick">
        <color indexed="10"/>
      </bottom>
    </border>
  </borders>
  <cellStyleXfs count="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2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Alignment="1">
      <alignment horizontal="center"/>
    </xf>
    <xf numFmtId="0" fontId="0" fillId="3" borderId="0" xfId="0" applyAlignment="1">
      <alignment/>
    </xf>
    <xf numFmtId="4" fontId="0" fillId="2" borderId="0" xfId="24" applyAlignment="1">
      <alignment/>
    </xf>
    <xf numFmtId="0" fontId="0" fillId="4" borderId="0" xfId="0" applyAlignment="1">
      <alignment/>
    </xf>
    <xf numFmtId="2" fontId="0" fillId="2" borderId="0" xfId="0" applyAlignment="1">
      <alignment/>
    </xf>
    <xf numFmtId="0" fontId="3" fillId="5" borderId="0" xfId="0" applyAlignment="1">
      <alignment horizontal="centerContinuous"/>
    </xf>
    <xf numFmtId="0" fontId="0" fillId="6" borderId="0" xfId="0" applyAlignment="1">
      <alignment horizontal="center"/>
    </xf>
    <xf numFmtId="0" fontId="0" fillId="6" borderId="0" xfId="0" applyAlignment="1">
      <alignment horizontal="right"/>
    </xf>
    <xf numFmtId="0" fontId="0" fillId="6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0" fontId="4" fillId="6" borderId="0" xfId="0" applyAlignment="1">
      <alignment horizontal="center"/>
    </xf>
    <xf numFmtId="0" fontId="4" fillId="2" borderId="0" xfId="0" applyAlignment="1">
      <alignment horizontal="center"/>
    </xf>
    <xf numFmtId="0" fontId="0" fillId="5" borderId="0" xfId="0" applyAlignment="1">
      <alignment horizontal="centerContinuous"/>
    </xf>
    <xf numFmtId="0" fontId="0" fillId="5" borderId="0" xfId="0" applyAlignment="1">
      <alignment/>
    </xf>
    <xf numFmtId="0" fontId="6" fillId="5" borderId="0" xfId="0" applyAlignment="1">
      <alignment horizontal="center"/>
    </xf>
    <xf numFmtId="0" fontId="7" fillId="5" borderId="0" xfId="0" applyAlignment="1">
      <alignment horizontal="center"/>
    </xf>
    <xf numFmtId="0" fontId="6" fillId="5" borderId="0" xfId="0" applyAlignment="1">
      <alignment horizontal="centerContinuous"/>
    </xf>
    <xf numFmtId="0" fontId="0" fillId="0" borderId="0" xfId="0" applyAlignment="1">
      <alignment horizontal="centerContinuous"/>
    </xf>
    <xf numFmtId="0" fontId="8" fillId="7" borderId="0" xfId="0" applyAlignment="1">
      <alignment horizontal="centerContinuous"/>
    </xf>
    <xf numFmtId="0" fontId="4" fillId="5" borderId="0" xfId="0" applyAlignment="1">
      <alignment horizontal="centerContinuous"/>
    </xf>
    <xf numFmtId="0" fontId="4" fillId="5" borderId="0" xfId="0" applyAlignment="1">
      <alignment horizontal="left"/>
    </xf>
    <xf numFmtId="0" fontId="0" fillId="5" borderId="0" xfId="0" applyAlignment="1">
      <alignment horizontal="left"/>
    </xf>
    <xf numFmtId="0" fontId="0" fillId="4" borderId="0" xfId="0" applyAlignment="1">
      <alignment horizontal="right"/>
    </xf>
    <xf numFmtId="0" fontId="6" fillId="7" borderId="0" xfId="0" applyAlignment="1">
      <alignment horizontal="centerContinuous" wrapText="1"/>
    </xf>
    <xf numFmtId="0" fontId="7" fillId="5" borderId="0" xfId="0" applyAlignment="1">
      <alignment horizontal="right"/>
    </xf>
    <xf numFmtId="4" fontId="0" fillId="2" borderId="0" xfId="19" applyAlignment="1">
      <alignment/>
    </xf>
    <xf numFmtId="2" fontId="0" fillId="2" borderId="0" xfId="20" applyAlignment="1">
      <alignment/>
    </xf>
    <xf numFmtId="0" fontId="0" fillId="4" borderId="0" xfId="0" applyAlignment="1">
      <alignment horizontal="center"/>
    </xf>
    <xf numFmtId="0" fontId="5" fillId="4" borderId="0" xfId="0" applyAlignment="1">
      <alignment/>
    </xf>
    <xf numFmtId="2" fontId="0" fillId="2" borderId="0" xfId="0" applyAlignment="1">
      <alignment horizontal="center"/>
    </xf>
    <xf numFmtId="0" fontId="5" fillId="2" borderId="0" xfId="0" applyAlignment="1">
      <alignment/>
    </xf>
    <xf numFmtId="164" fontId="0" fillId="2" borderId="0" xfId="0" applyAlignment="1">
      <alignment horizontal="center"/>
    </xf>
    <xf numFmtId="164" fontId="0" fillId="2" borderId="0" xfId="20" applyAlignment="1">
      <alignment horizontal="center"/>
    </xf>
    <xf numFmtId="2" fontId="0" fillId="0" borderId="0" xfId="20" applyAlignment="1">
      <alignment horizontal="center"/>
    </xf>
    <xf numFmtId="165" fontId="0" fillId="2" borderId="0" xfId="20" applyAlignment="1">
      <alignment horizontal="center"/>
    </xf>
    <xf numFmtId="0" fontId="0" fillId="4" borderId="0" xfId="0" applyAlignment="1">
      <alignment horizontal="center"/>
    </xf>
    <xf numFmtId="2" fontId="0" fillId="2" borderId="0" xfId="0" applyAlignment="1">
      <alignment horizontal="center"/>
    </xf>
    <xf numFmtId="0" fontId="0" fillId="0" borderId="0" xfId="0" applyAlignment="1">
      <alignment horizontal="center"/>
    </xf>
    <xf numFmtId="0" fontId="12" fillId="8" borderId="0" xfId="0" applyFont="1" applyFill="1" applyBorder="1" applyAlignment="1">
      <alignment horizontal="centerContinuous"/>
    </xf>
    <xf numFmtId="0" fontId="12" fillId="8" borderId="1" xfId="0" applyFont="1" applyFill="1" applyBorder="1" applyAlignment="1" quotePrefix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2" fontId="13" fillId="9" borderId="0" xfId="0" applyNumberFormat="1" applyFont="1" applyFill="1" applyBorder="1" applyAlignment="1">
      <alignment horizontal="center"/>
    </xf>
    <xf numFmtId="0" fontId="13" fillId="9" borderId="0" xfId="0" applyFont="1" applyFill="1" applyBorder="1" applyAlignment="1" quotePrefix="1">
      <alignment horizontal="center"/>
    </xf>
    <xf numFmtId="0" fontId="0" fillId="0" borderId="0" xfId="0" applyAlignment="1">
      <alignment vertical="top"/>
    </xf>
    <xf numFmtId="0" fontId="13" fillId="10" borderId="2" xfId="0" applyFont="1" applyFill="1" applyBorder="1" applyAlignment="1">
      <alignment vertical="top"/>
    </xf>
    <xf numFmtId="0" fontId="0" fillId="10" borderId="2" xfId="0" applyFill="1" applyBorder="1" applyAlignment="1">
      <alignment vertical="top"/>
    </xf>
    <xf numFmtId="0" fontId="0" fillId="11" borderId="2" xfId="0" applyFill="1" applyBorder="1" applyAlignment="1">
      <alignment vertical="top"/>
    </xf>
    <xf numFmtId="0" fontId="0" fillId="12" borderId="2" xfId="0" applyFill="1" applyBorder="1" applyAlignment="1">
      <alignment vertical="top"/>
    </xf>
    <xf numFmtId="0" fontId="0" fillId="11" borderId="3" xfId="0" applyFill="1" applyBorder="1" applyAlignment="1">
      <alignment vertical="top"/>
    </xf>
    <xf numFmtId="0" fontId="0" fillId="10" borderId="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11" borderId="4" xfId="0" applyFill="1" applyBorder="1" applyAlignment="1">
      <alignment vertical="top"/>
    </xf>
    <xf numFmtId="0" fontId="0" fillId="10" borderId="4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4" fillId="8" borderId="5" xfId="0" applyFont="1" applyFill="1" applyBorder="1" applyAlignment="1">
      <alignment vertical="top"/>
    </xf>
    <xf numFmtId="0" fontId="0" fillId="11" borderId="6" xfId="0" applyFill="1" applyBorder="1" applyAlignment="1">
      <alignment vertical="top"/>
    </xf>
    <xf numFmtId="0" fontId="0" fillId="10" borderId="6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13" fillId="10" borderId="6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0" fontId="14" fillId="8" borderId="8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4" fillId="8" borderId="12" xfId="0" applyFont="1" applyFill="1" applyBorder="1" applyAlignment="1">
      <alignment vertical="top"/>
    </xf>
    <xf numFmtId="0" fontId="0" fillId="11" borderId="13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14" fillId="8" borderId="15" xfId="0" applyFont="1" applyFill="1" applyBorder="1" applyAlignment="1">
      <alignment vertical="top"/>
    </xf>
    <xf numFmtId="0" fontId="14" fillId="8" borderId="16" xfId="0" applyFont="1" applyFill="1" applyBorder="1" applyAlignment="1">
      <alignment vertical="top"/>
    </xf>
    <xf numFmtId="0" fontId="14" fillId="8" borderId="17" xfId="0" applyFont="1" applyFill="1" applyBorder="1" applyAlignment="1">
      <alignment vertical="top"/>
    </xf>
    <xf numFmtId="0" fontId="14" fillId="8" borderId="18" xfId="0" applyFont="1" applyFill="1" applyBorder="1" applyAlignment="1">
      <alignment vertical="top"/>
    </xf>
    <xf numFmtId="0" fontId="14" fillId="8" borderId="19" xfId="0" applyFont="1" applyFill="1" applyBorder="1" applyAlignment="1">
      <alignment vertical="top"/>
    </xf>
    <xf numFmtId="0" fontId="13" fillId="10" borderId="20" xfId="0" applyFont="1" applyFill="1" applyBorder="1" applyAlignment="1">
      <alignment vertical="top"/>
    </xf>
    <xf numFmtId="0" fontId="0" fillId="11" borderId="20" xfId="0" applyFill="1" applyBorder="1" applyAlignment="1">
      <alignment vertical="top"/>
    </xf>
    <xf numFmtId="0" fontId="0" fillId="10" borderId="20" xfId="0" applyFill="1" applyBorder="1" applyAlignment="1">
      <alignment vertical="top"/>
    </xf>
    <xf numFmtId="0" fontId="14" fillId="8" borderId="21" xfId="0" applyFont="1" applyFill="1" applyBorder="1" applyAlignment="1">
      <alignment vertical="top"/>
    </xf>
    <xf numFmtId="0" fontId="0" fillId="11" borderId="22" xfId="0" applyFill="1" applyBorder="1" applyAlignment="1">
      <alignment vertical="top"/>
    </xf>
    <xf numFmtId="0" fontId="0" fillId="10" borderId="22" xfId="0" applyFill="1" applyBorder="1" applyAlignment="1">
      <alignment vertical="top"/>
    </xf>
    <xf numFmtId="0" fontId="0" fillId="11" borderId="23" xfId="0" applyFill="1" applyBorder="1" applyAlignment="1">
      <alignment vertical="top"/>
    </xf>
    <xf numFmtId="0" fontId="14" fillId="8" borderId="24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 wrapText="1"/>
    </xf>
    <xf numFmtId="0" fontId="14" fillId="8" borderId="24" xfId="0" applyFont="1" applyFill="1" applyBorder="1" applyAlignment="1">
      <alignment horizontal="center" vertical="top"/>
    </xf>
    <xf numFmtId="0" fontId="14" fillId="8" borderId="25" xfId="0" applyFont="1" applyFill="1" applyBorder="1" applyAlignment="1">
      <alignment horizontal="center" vertical="top"/>
    </xf>
    <xf numFmtId="0" fontId="14" fillId="8" borderId="19" xfId="0" applyFont="1" applyFill="1" applyBorder="1" applyAlignment="1" quotePrefix="1">
      <alignment horizontal="center"/>
    </xf>
    <xf numFmtId="0" fontId="14" fillId="8" borderId="21" xfId="0" applyFont="1" applyFill="1" applyBorder="1" applyAlignment="1" quotePrefix="1">
      <alignment horizontal="center"/>
    </xf>
  </cellXfs>
  <cellStyles count="14">
    <cellStyle name="Normal" xfId="0"/>
    <cellStyle name="Followed Hyperlink" xfId="15"/>
    <cellStyle name="Comma0" xfId="16"/>
    <cellStyle name="Currency0" xfId="17"/>
    <cellStyle name="Date" xfId="18"/>
    <cellStyle name="Comma" xfId="19"/>
    <cellStyle name="Fixed" xfId="20"/>
    <cellStyle name="Heading 1" xfId="21"/>
    <cellStyle name="Heading 2" xfId="22"/>
    <cellStyle name="Hyperlink" xfId="23"/>
    <cellStyle name="Komma" xfId="24"/>
    <cellStyle name="Percent" xfId="25"/>
    <cellStyle name="Total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F14" sqref="F14"/>
    </sheetView>
  </sheetViews>
  <sheetFormatPr defaultColWidth="11.421875" defaultRowHeight="12.75"/>
  <cols>
    <col min="1" max="2" width="21.00390625" style="0" customWidth="1"/>
    <col min="3" max="4" width="17.8515625" style="0" customWidth="1"/>
    <col min="5" max="5" width="17.7109375" style="0" customWidth="1"/>
    <col min="6" max="6" width="17.28125" style="0" customWidth="1"/>
    <col min="7" max="7" width="10.8515625" style="0" customWidth="1"/>
    <col min="8" max="16384" width="9.140625" style="0" customWidth="1"/>
  </cols>
  <sheetData>
    <row r="1" ht="18">
      <c r="A1" s="21" t="s">
        <v>0</v>
      </c>
    </row>
    <row r="2" spans="1:2" ht="12.75">
      <c r="A2" t="s">
        <v>1</v>
      </c>
      <c r="B2" s="34">
        <v>50</v>
      </c>
    </row>
    <row r="3" spans="1:4" ht="12.75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3">
        <v>100</v>
      </c>
      <c r="B4" s="6">
        <f aca="true" t="shared" si="0" ref="B4:B14">((A4+$B$2)/$B$2)-1</f>
        <v>2</v>
      </c>
      <c r="C4" s="6">
        <f aca="true" t="shared" si="1" ref="C4:C14">((A4+$B$2)/$B$2)*((A4+$B$2)/$B$2)</f>
        <v>9</v>
      </c>
      <c r="D4" s="36">
        <f aca="true" t="shared" si="2" ref="D4:D14">(LOG10(C4)/LOG10(2))</f>
        <v>3.169925001442312</v>
      </c>
    </row>
    <row r="5" spans="1:4" ht="12.75">
      <c r="A5" s="3">
        <v>90</v>
      </c>
      <c r="B5" s="6">
        <f t="shared" si="0"/>
        <v>1.7999999999999998</v>
      </c>
      <c r="C5" s="38">
        <f t="shared" si="1"/>
        <v>7.839999999999999</v>
      </c>
      <c r="D5" s="36">
        <f t="shared" si="2"/>
        <v>2.9708536543404835</v>
      </c>
    </row>
    <row r="6" spans="1:4" ht="12.75">
      <c r="A6" s="3">
        <v>80</v>
      </c>
      <c r="B6" s="6">
        <f t="shared" si="0"/>
        <v>1.6</v>
      </c>
      <c r="C6" s="38">
        <f t="shared" si="1"/>
        <v>6.760000000000001</v>
      </c>
      <c r="D6" s="36">
        <f t="shared" si="2"/>
        <v>2.7570232465074596</v>
      </c>
    </row>
    <row r="7" spans="1:4" ht="12.75">
      <c r="A7" s="3">
        <v>70</v>
      </c>
      <c r="B7" s="6">
        <f t="shared" si="0"/>
        <v>1.4</v>
      </c>
      <c r="C7" s="38">
        <f t="shared" si="1"/>
        <v>5.76</v>
      </c>
      <c r="D7" s="36">
        <f t="shared" si="2"/>
        <v>2.526068811667588</v>
      </c>
    </row>
    <row r="8" spans="1:4" ht="12.75">
      <c r="A8" s="3">
        <v>60</v>
      </c>
      <c r="B8" s="6">
        <f t="shared" si="0"/>
        <v>1.2000000000000002</v>
      </c>
      <c r="C8" s="38">
        <f t="shared" si="1"/>
        <v>4.840000000000001</v>
      </c>
      <c r="D8" s="36">
        <f t="shared" si="2"/>
        <v>2.2750070474998703</v>
      </c>
    </row>
    <row r="9" spans="1:4" ht="12.75">
      <c r="A9" s="3">
        <v>50</v>
      </c>
      <c r="B9" s="6">
        <f t="shared" si="0"/>
        <v>1</v>
      </c>
      <c r="C9" s="38">
        <f t="shared" si="1"/>
        <v>4</v>
      </c>
      <c r="D9" s="36">
        <f t="shared" si="2"/>
        <v>2</v>
      </c>
    </row>
    <row r="10" spans="1:4" ht="12.75">
      <c r="A10" s="3">
        <v>40</v>
      </c>
      <c r="B10" s="6">
        <f t="shared" si="0"/>
        <v>0.8</v>
      </c>
      <c r="C10" s="38">
        <f t="shared" si="1"/>
        <v>3.24</v>
      </c>
      <c r="D10" s="36">
        <f t="shared" si="2"/>
        <v>1.6959938131099002</v>
      </c>
    </row>
    <row r="11" spans="1:4" ht="12.75">
      <c r="A11" s="3">
        <v>30</v>
      </c>
      <c r="B11" s="6">
        <f t="shared" si="0"/>
        <v>0.6000000000000001</v>
      </c>
      <c r="C11" s="38">
        <f t="shared" si="1"/>
        <v>2.5600000000000005</v>
      </c>
      <c r="D11" s="36">
        <f t="shared" si="2"/>
        <v>1.3561438102252756</v>
      </c>
    </row>
    <row r="12" spans="1:4" ht="12.75">
      <c r="A12" s="3">
        <v>15</v>
      </c>
      <c r="B12" s="6">
        <f t="shared" si="0"/>
        <v>0.30000000000000004</v>
      </c>
      <c r="C12" s="38">
        <f t="shared" si="1"/>
        <v>1.6900000000000002</v>
      </c>
      <c r="D12" s="36">
        <f t="shared" si="2"/>
        <v>0.7570232465074598</v>
      </c>
    </row>
    <row r="13" spans="1:4" ht="12.75">
      <c r="A13" s="3">
        <v>7.5</v>
      </c>
      <c r="B13" s="6">
        <f t="shared" si="0"/>
        <v>0.1499999999999999</v>
      </c>
      <c r="C13" s="38">
        <f t="shared" si="1"/>
        <v>1.3224999999999998</v>
      </c>
      <c r="D13" s="36">
        <f t="shared" si="2"/>
        <v>0.4032677223393008</v>
      </c>
    </row>
    <row r="14" spans="1:4" ht="12.75">
      <c r="A14" s="3">
        <v>0</v>
      </c>
      <c r="B14" s="6">
        <f t="shared" si="0"/>
        <v>0</v>
      </c>
      <c r="C14" s="38">
        <f t="shared" si="1"/>
        <v>1</v>
      </c>
      <c r="D14" s="36">
        <f t="shared" si="2"/>
        <v>0</v>
      </c>
    </row>
    <row r="16" spans="1:3" ht="18">
      <c r="A16" t="s">
        <v>6</v>
      </c>
      <c r="B16" s="21" t="s">
        <v>7</v>
      </c>
      <c r="C16" s="21" t="s">
        <v>8</v>
      </c>
    </row>
    <row r="17" spans="1:6" ht="12.75">
      <c r="A17" s="3" t="s">
        <v>9</v>
      </c>
      <c r="B17" s="3" t="s">
        <v>10</v>
      </c>
      <c r="C17" s="5" t="s">
        <v>11</v>
      </c>
      <c r="D17" s="34">
        <v>45</v>
      </c>
      <c r="E17" t="s">
        <v>12</v>
      </c>
      <c r="F17" s="34">
        <v>1</v>
      </c>
    </row>
    <row r="18" spans="1:3" ht="12.75">
      <c r="A18" s="3" t="s">
        <v>13</v>
      </c>
      <c r="B18" s="3"/>
      <c r="C18" s="5" t="s">
        <v>14</v>
      </c>
    </row>
    <row r="19" spans="1:3" ht="12.75">
      <c r="A19" s="3">
        <v>1.2</v>
      </c>
      <c r="B19" s="36">
        <f aca="true" t="shared" si="3" ref="B19:B43">(LOG10(A19)/LOG10(2))</f>
        <v>0.2630344058337938</v>
      </c>
      <c r="C19" s="10">
        <f aca="true" t="shared" si="4" ref="C19:C43">($D$17/($F$17*SQRT(A19)))</f>
        <v>41.07919181288746</v>
      </c>
    </row>
    <row r="20" spans="1:3" ht="12.75">
      <c r="A20" s="3">
        <v>1.25</v>
      </c>
      <c r="B20" s="36">
        <f t="shared" si="3"/>
        <v>0.32192809488736235</v>
      </c>
      <c r="C20" s="10">
        <f t="shared" si="4"/>
        <v>40.24922359499621</v>
      </c>
    </row>
    <row r="21" spans="1:3" ht="12.75">
      <c r="A21" s="3">
        <v>1.4</v>
      </c>
      <c r="B21" s="36">
        <f t="shared" si="3"/>
        <v>0.4854268271702419</v>
      </c>
      <c r="C21" s="10">
        <f t="shared" si="4"/>
        <v>38.031941462783244</v>
      </c>
    </row>
    <row r="22" spans="1:3" ht="12.75">
      <c r="A22" s="3">
        <v>1.6</v>
      </c>
      <c r="B22" s="36">
        <f t="shared" si="3"/>
        <v>0.6780719051126377</v>
      </c>
      <c r="C22" s="10">
        <f t="shared" si="4"/>
        <v>35.57562367689427</v>
      </c>
    </row>
    <row r="23" spans="1:3" ht="12.75">
      <c r="A23" s="3">
        <v>1.7</v>
      </c>
      <c r="B23" s="36">
        <f t="shared" si="3"/>
        <v>0.765534746362977</v>
      </c>
      <c r="C23" s="10">
        <f t="shared" si="4"/>
        <v>34.51342449813167</v>
      </c>
    </row>
    <row r="24" spans="1:3" ht="12.75">
      <c r="A24" s="3">
        <v>2</v>
      </c>
      <c r="B24" s="36">
        <f t="shared" si="3"/>
        <v>1</v>
      </c>
      <c r="C24" s="10">
        <f t="shared" si="4"/>
        <v>31.819805153394636</v>
      </c>
    </row>
    <row r="25" spans="1:3" ht="12.75">
      <c r="A25" s="3">
        <v>2.4</v>
      </c>
      <c r="B25" s="36">
        <f t="shared" si="3"/>
        <v>1.2630344058337937</v>
      </c>
      <c r="C25" s="10">
        <f t="shared" si="4"/>
        <v>29.047375096555626</v>
      </c>
    </row>
    <row r="26" spans="1:3" ht="12.75">
      <c r="A26" s="3">
        <v>2.5</v>
      </c>
      <c r="B26" s="36">
        <f t="shared" si="3"/>
        <v>1.3219280948873624</v>
      </c>
      <c r="C26" s="10">
        <f t="shared" si="4"/>
        <v>28.46049894151541</v>
      </c>
    </row>
    <row r="27" spans="1:3" ht="12.75">
      <c r="A27" s="3">
        <v>2.8</v>
      </c>
      <c r="B27" s="36">
        <f t="shared" si="3"/>
        <v>1.485426827170242</v>
      </c>
      <c r="C27" s="10">
        <f t="shared" si="4"/>
        <v>26.892643710023858</v>
      </c>
    </row>
    <row r="28" spans="1:3" ht="12.75">
      <c r="A28" s="3">
        <v>3.2</v>
      </c>
      <c r="B28" s="36">
        <f t="shared" si="3"/>
        <v>1.6780719051126378</v>
      </c>
      <c r="C28" s="10">
        <f t="shared" si="4"/>
        <v>25.155764746872634</v>
      </c>
    </row>
    <row r="29" spans="1:3" ht="12.75">
      <c r="A29" s="3">
        <v>3.4</v>
      </c>
      <c r="B29" s="36">
        <f t="shared" si="3"/>
        <v>1.765534746362977</v>
      </c>
      <c r="C29" s="10">
        <f t="shared" si="4"/>
        <v>24.404676504598818</v>
      </c>
    </row>
    <row r="30" spans="1:3" ht="12.75">
      <c r="A30" s="3">
        <v>4</v>
      </c>
      <c r="B30" s="36">
        <f t="shared" si="3"/>
        <v>2</v>
      </c>
      <c r="C30" s="10">
        <f t="shared" si="4"/>
        <v>22.5</v>
      </c>
    </row>
    <row r="31" spans="1:3" ht="12.75">
      <c r="A31" s="4">
        <v>4.8</v>
      </c>
      <c r="B31" s="36">
        <f t="shared" si="3"/>
        <v>2.263034405833794</v>
      </c>
      <c r="C31" s="10">
        <f t="shared" si="4"/>
        <v>20.53959590644373</v>
      </c>
    </row>
    <row r="32" spans="1:8" ht="12.75">
      <c r="A32" s="3">
        <v>5</v>
      </c>
      <c r="B32" s="36">
        <f t="shared" si="3"/>
        <v>2.321928094887362</v>
      </c>
      <c r="C32" s="10">
        <f t="shared" si="4"/>
        <v>20.124611797498105</v>
      </c>
      <c r="E32" s="5" t="s">
        <v>15</v>
      </c>
      <c r="F32" s="34">
        <v>64</v>
      </c>
      <c r="G32" s="5" t="s">
        <v>16</v>
      </c>
      <c r="H32" s="34">
        <v>4</v>
      </c>
    </row>
    <row r="33" spans="1:8" ht="12.75">
      <c r="A33" s="3">
        <v>5.7</v>
      </c>
      <c r="B33" s="36">
        <f t="shared" si="3"/>
        <v>2.5109619192773796</v>
      </c>
      <c r="C33" s="10">
        <f t="shared" si="4"/>
        <v>18.8484258731263</v>
      </c>
      <c r="E33" s="5" t="s">
        <v>17</v>
      </c>
      <c r="F33" s="34">
        <v>36</v>
      </c>
      <c r="G33" s="5" t="s">
        <v>16</v>
      </c>
      <c r="H33" s="34">
        <v>3</v>
      </c>
    </row>
    <row r="34" spans="1:8" ht="12.75">
      <c r="A34" s="3">
        <v>6.4</v>
      </c>
      <c r="B34" s="36">
        <f t="shared" si="3"/>
        <v>2.678071905112638</v>
      </c>
      <c r="C34" s="10">
        <f t="shared" si="4"/>
        <v>17.787811838447134</v>
      </c>
      <c r="E34" s="5" t="s">
        <v>18</v>
      </c>
      <c r="F34" s="34">
        <v>18</v>
      </c>
      <c r="G34" s="5" t="s">
        <v>16</v>
      </c>
      <c r="H34" s="34">
        <v>6</v>
      </c>
    </row>
    <row r="35" spans="1:3" ht="12.75">
      <c r="A35" s="3">
        <v>6.8</v>
      </c>
      <c r="B35" s="36">
        <f t="shared" si="3"/>
        <v>2.765534746362977</v>
      </c>
      <c r="C35" s="10">
        <f t="shared" si="4"/>
        <v>17.256712249065835</v>
      </c>
    </row>
    <row r="36" spans="1:6" ht="12.75">
      <c r="A36" s="3">
        <v>8</v>
      </c>
      <c r="B36" s="36">
        <f t="shared" si="3"/>
        <v>3</v>
      </c>
      <c r="C36" s="10">
        <f t="shared" si="4"/>
        <v>15.909902576697318</v>
      </c>
      <c r="E36" s="5" t="s">
        <v>19</v>
      </c>
      <c r="F36" s="10">
        <f>SQRT(((F32/H32)*(F32/H32))+((F33/H33)*(F33/H33))+((F34/H34)*(F34/H34)))</f>
        <v>20.223748416156685</v>
      </c>
    </row>
    <row r="37" spans="1:3" ht="12.75">
      <c r="A37" s="3">
        <v>9.5</v>
      </c>
      <c r="B37" s="36">
        <f t="shared" si="3"/>
        <v>3.2479275134435857</v>
      </c>
      <c r="C37" s="10">
        <f t="shared" si="4"/>
        <v>14.599927901768629</v>
      </c>
    </row>
    <row r="38" spans="1:6" ht="12.75">
      <c r="A38" s="3">
        <v>10</v>
      </c>
      <c r="B38" s="36">
        <f t="shared" si="3"/>
        <v>3.321928094887362</v>
      </c>
      <c r="C38" s="10">
        <f t="shared" si="4"/>
        <v>14.230249470757705</v>
      </c>
      <c r="E38" s="5" t="s">
        <v>20</v>
      </c>
      <c r="F38" s="34">
        <v>50</v>
      </c>
    </row>
    <row r="39" spans="1:6" ht="12.75">
      <c r="A39" s="3">
        <v>11.4</v>
      </c>
      <c r="B39" s="36">
        <f t="shared" si="3"/>
        <v>3.5109619192773796</v>
      </c>
      <c r="C39" s="10">
        <f t="shared" si="4"/>
        <v>13.327849749579578</v>
      </c>
      <c r="E39" s="5" t="s">
        <v>21</v>
      </c>
      <c r="F39" s="34">
        <v>50</v>
      </c>
    </row>
    <row r="40" spans="1:6" ht="12.75">
      <c r="A40" s="3">
        <v>12.6</v>
      </c>
      <c r="B40" s="36">
        <f t="shared" si="3"/>
        <v>3.655351828612554</v>
      </c>
      <c r="C40" s="10">
        <f t="shared" si="4"/>
        <v>12.677313820927749</v>
      </c>
      <c r="E40" s="5" t="s">
        <v>11</v>
      </c>
      <c r="F40" s="34">
        <v>42</v>
      </c>
    </row>
    <row r="41" spans="1:6" ht="12.75">
      <c r="A41" s="3">
        <v>13.5</v>
      </c>
      <c r="B41" s="36">
        <f t="shared" si="3"/>
        <v>3.7548875021634687</v>
      </c>
      <c r="C41" s="10">
        <f t="shared" si="4"/>
        <v>12.24744871391589</v>
      </c>
      <c r="E41" s="5" t="s">
        <v>22</v>
      </c>
      <c r="F41" s="34">
        <v>1</v>
      </c>
    </row>
    <row r="42" spans="1:3" ht="12.75">
      <c r="A42" s="3">
        <v>26</v>
      </c>
      <c r="B42" s="36">
        <f t="shared" si="3"/>
        <v>4.700439718141092</v>
      </c>
      <c r="C42" s="10">
        <f t="shared" si="4"/>
        <v>8.825226081218283</v>
      </c>
    </row>
    <row r="43" spans="1:6" ht="12.75">
      <c r="A43" s="3">
        <v>31</v>
      </c>
      <c r="B43" s="36">
        <f t="shared" si="3"/>
        <v>4.954196310386875</v>
      </c>
      <c r="C43" s="10">
        <f t="shared" si="4"/>
        <v>8.082238591204872</v>
      </c>
      <c r="E43" s="5" t="s">
        <v>14</v>
      </c>
      <c r="F43" s="15">
        <f>F40/(F41*(((F38+F39)/F39)*(F38+F39)/F39))</f>
        <v>10.5</v>
      </c>
    </row>
    <row r="45" ht="18">
      <c r="B45" s="21" t="s">
        <v>23</v>
      </c>
    </row>
    <row r="46" spans="1:7" ht="12.75">
      <c r="A46" s="3" t="s">
        <v>24</v>
      </c>
      <c r="B46" s="3" t="s">
        <v>25</v>
      </c>
      <c r="C46" s="3" t="s">
        <v>26</v>
      </c>
      <c r="D46" s="3" t="s">
        <v>27</v>
      </c>
      <c r="E46" s="3" t="s">
        <v>28</v>
      </c>
      <c r="F46" s="3" t="s">
        <v>29</v>
      </c>
      <c r="G46" s="3" t="s">
        <v>30</v>
      </c>
    </row>
    <row r="47" spans="1:7" ht="12.75">
      <c r="A47">
        <v>0.7</v>
      </c>
      <c r="B47">
        <v>0.77</v>
      </c>
      <c r="C47">
        <v>0.79</v>
      </c>
      <c r="D47">
        <v>0.84</v>
      </c>
      <c r="E47">
        <v>0.89</v>
      </c>
      <c r="F47">
        <v>0.92</v>
      </c>
      <c r="G47">
        <f aca="true" t="shared" si="5" ref="G47:G57">A48</f>
        <v>1</v>
      </c>
    </row>
    <row r="48" spans="1:7" ht="12.75">
      <c r="A48">
        <v>1</v>
      </c>
      <c r="B48">
        <v>1.1</v>
      </c>
      <c r="C48">
        <v>1.12</v>
      </c>
      <c r="D48">
        <v>1.2</v>
      </c>
      <c r="E48">
        <v>1.26</v>
      </c>
      <c r="F48">
        <v>1.3</v>
      </c>
      <c r="G48">
        <f t="shared" si="5"/>
        <v>1.4000000000000001</v>
      </c>
    </row>
    <row r="49" spans="1:7" ht="12.75">
      <c r="A49">
        <v>1.4</v>
      </c>
      <c r="B49">
        <v>1.5</v>
      </c>
      <c r="C49">
        <v>1.6</v>
      </c>
      <c r="D49">
        <v>1.7</v>
      </c>
      <c r="E49">
        <v>1.8</v>
      </c>
      <c r="F49">
        <v>1.83</v>
      </c>
      <c r="G49">
        <f t="shared" si="5"/>
        <v>2</v>
      </c>
    </row>
    <row r="50" spans="1:7" ht="12.75">
      <c r="A50">
        <v>2</v>
      </c>
      <c r="B50">
        <v>2.2</v>
      </c>
      <c r="C50">
        <v>2.24</v>
      </c>
      <c r="D50">
        <v>2.3</v>
      </c>
      <c r="E50">
        <v>2.5</v>
      </c>
      <c r="F50">
        <v>2.6</v>
      </c>
      <c r="G50">
        <f t="shared" si="5"/>
        <v>2.8000000000000003</v>
      </c>
    </row>
    <row r="51" spans="1:7" ht="12.75">
      <c r="A51">
        <v>2.8</v>
      </c>
      <c r="B51">
        <v>3.1</v>
      </c>
      <c r="C51">
        <v>3.2</v>
      </c>
      <c r="D51">
        <v>3.4</v>
      </c>
      <c r="E51">
        <v>3.5</v>
      </c>
      <c r="F51">
        <v>3.7</v>
      </c>
      <c r="G51">
        <f t="shared" si="5"/>
        <v>4</v>
      </c>
    </row>
    <row r="52" spans="1:7" ht="12.75">
      <c r="A52">
        <v>4</v>
      </c>
      <c r="B52">
        <v>4.4</v>
      </c>
      <c r="C52">
        <v>4.5</v>
      </c>
      <c r="D52">
        <v>4.7</v>
      </c>
      <c r="E52">
        <v>5</v>
      </c>
      <c r="F52">
        <v>5.2</v>
      </c>
      <c r="G52">
        <f t="shared" si="5"/>
        <v>5.6000000000000005</v>
      </c>
    </row>
    <row r="53" spans="1:7" ht="12.75">
      <c r="A53">
        <v>5.6</v>
      </c>
      <c r="B53">
        <v>6.2</v>
      </c>
      <c r="C53">
        <v>6.3</v>
      </c>
      <c r="D53">
        <v>6.7</v>
      </c>
      <c r="E53">
        <v>7.1</v>
      </c>
      <c r="F53">
        <v>7.3</v>
      </c>
      <c r="G53">
        <f t="shared" si="5"/>
        <v>8</v>
      </c>
    </row>
    <row r="54" spans="1:7" ht="12.75">
      <c r="A54">
        <v>8</v>
      </c>
      <c r="B54">
        <v>8.7</v>
      </c>
      <c r="C54">
        <v>9</v>
      </c>
      <c r="D54">
        <v>9.5</v>
      </c>
      <c r="E54">
        <v>10</v>
      </c>
      <c r="F54">
        <v>10.4</v>
      </c>
      <c r="G54">
        <f t="shared" si="5"/>
        <v>11</v>
      </c>
    </row>
    <row r="55" spans="1:7" ht="12.75">
      <c r="A55">
        <v>11</v>
      </c>
      <c r="B55">
        <v>12</v>
      </c>
      <c r="C55">
        <v>12.6</v>
      </c>
      <c r="D55">
        <v>13</v>
      </c>
      <c r="E55">
        <v>14</v>
      </c>
      <c r="F55">
        <v>14.6</v>
      </c>
      <c r="G55">
        <f t="shared" si="5"/>
        <v>16</v>
      </c>
    </row>
    <row r="56" spans="1:7" ht="12.75">
      <c r="A56">
        <v>16</v>
      </c>
      <c r="B56">
        <v>17</v>
      </c>
      <c r="C56">
        <v>18</v>
      </c>
      <c r="D56">
        <v>19</v>
      </c>
      <c r="E56">
        <v>20</v>
      </c>
      <c r="F56">
        <v>20.7</v>
      </c>
      <c r="G56">
        <f t="shared" si="5"/>
        <v>22</v>
      </c>
    </row>
    <row r="57" spans="1:7" ht="12.75">
      <c r="A57">
        <v>22</v>
      </c>
      <c r="B57">
        <v>24.6</v>
      </c>
      <c r="C57">
        <v>25.3</v>
      </c>
      <c r="D57">
        <v>27</v>
      </c>
      <c r="E57">
        <v>28</v>
      </c>
      <c r="F57">
        <v>29</v>
      </c>
      <c r="G57">
        <f t="shared" si="5"/>
        <v>32</v>
      </c>
    </row>
    <row r="58" spans="1:7" ht="12.75">
      <c r="A58">
        <v>32</v>
      </c>
      <c r="B58">
        <v>35</v>
      </c>
      <c r="C58">
        <v>36</v>
      </c>
      <c r="D58">
        <v>38</v>
      </c>
      <c r="E58">
        <v>40</v>
      </c>
      <c r="F58">
        <v>41</v>
      </c>
      <c r="G58">
        <v>45</v>
      </c>
    </row>
    <row r="59" spans="2:3" ht="18">
      <c r="B59" s="23" t="s">
        <v>31</v>
      </c>
      <c r="C59" s="24"/>
    </row>
    <row r="60" spans="1:7" ht="12.75">
      <c r="A60" s="3" t="s">
        <v>24</v>
      </c>
      <c r="B60" s="3" t="s">
        <v>25</v>
      </c>
      <c r="C60" s="3" t="s">
        <v>26</v>
      </c>
      <c r="D60" s="3" t="s">
        <v>27</v>
      </c>
      <c r="E60" s="3" t="s">
        <v>28</v>
      </c>
      <c r="F60" s="3" t="s">
        <v>29</v>
      </c>
      <c r="G60" s="3" t="s">
        <v>30</v>
      </c>
    </row>
    <row r="61" spans="1:7" ht="12.75">
      <c r="A61">
        <v>0.7</v>
      </c>
      <c r="B61" s="2">
        <f aca="true" t="shared" si="6" ref="B61:B71">A61+((A62-A61)/4)</f>
        <v>0.7724873734152917</v>
      </c>
      <c r="C61" s="2">
        <f aca="true" t="shared" si="7" ref="C61:C71">A61+((A62-A61)/3)</f>
        <v>0.7966498312203889</v>
      </c>
      <c r="D61" s="2">
        <f aca="true" t="shared" si="8" ref="D61:D71">$A61+(($A62-$A61)/2)</f>
        <v>0.8449747468305833</v>
      </c>
      <c r="E61" s="2">
        <f aca="true" t="shared" si="9" ref="E61:E71">$A61+2*(($A62-$A61)/3)</f>
        <v>0.8932996624407777</v>
      </c>
      <c r="F61" s="2">
        <f aca="true" t="shared" si="10" ref="F61:F71">$A61+3*(($A62-$A61)/4)</f>
        <v>0.9174621202458749</v>
      </c>
      <c r="G61" s="2">
        <f aca="true" t="shared" si="11" ref="G61:G71">A62</f>
        <v>0.9899494936611666</v>
      </c>
    </row>
    <row r="62" spans="1:7" ht="12.75">
      <c r="A62" s="2">
        <f aca="true" t="shared" si="12" ref="A62:A72">A61*SQRT(2)</f>
        <v>0.9899494936611666</v>
      </c>
      <c r="B62" s="2">
        <f t="shared" si="6"/>
        <v>1.0924621202458749</v>
      </c>
      <c r="C62" s="2">
        <f t="shared" si="7"/>
        <v>1.126632995774111</v>
      </c>
      <c r="D62" s="2">
        <f t="shared" si="8"/>
        <v>1.1949747468305834</v>
      </c>
      <c r="E62" s="2">
        <f t="shared" si="9"/>
        <v>1.2633164978870557</v>
      </c>
      <c r="F62" s="2">
        <f t="shared" si="10"/>
        <v>1.2974873734152919</v>
      </c>
      <c r="G62" s="2">
        <f t="shared" si="11"/>
        <v>1.4000000000000001</v>
      </c>
    </row>
    <row r="63" spans="1:7" ht="12.75">
      <c r="A63" s="2">
        <f t="shared" si="12"/>
        <v>1.4000000000000001</v>
      </c>
      <c r="B63" s="2">
        <f t="shared" si="6"/>
        <v>1.5449747468305834</v>
      </c>
      <c r="C63" s="2">
        <f t="shared" si="7"/>
        <v>1.5932996624407778</v>
      </c>
      <c r="D63" s="2">
        <f t="shared" si="8"/>
        <v>1.6899494936611665</v>
      </c>
      <c r="E63" s="2">
        <f t="shared" si="9"/>
        <v>1.7865993248815555</v>
      </c>
      <c r="F63" s="2">
        <f t="shared" si="10"/>
        <v>1.8349242404917498</v>
      </c>
      <c r="G63" s="2">
        <f t="shared" si="11"/>
        <v>1.9798989873223332</v>
      </c>
    </row>
    <row r="64" spans="1:7" ht="12.75">
      <c r="A64" s="2">
        <f t="shared" si="12"/>
        <v>1.9798989873223332</v>
      </c>
      <c r="B64" s="2">
        <f t="shared" si="6"/>
        <v>2.1849242404917497</v>
      </c>
      <c r="C64" s="2">
        <f t="shared" si="7"/>
        <v>2.253265991548222</v>
      </c>
      <c r="D64" s="2">
        <f t="shared" si="8"/>
        <v>2.3899494936611667</v>
      </c>
      <c r="E64" s="2">
        <f t="shared" si="9"/>
        <v>2.5266329957741114</v>
      </c>
      <c r="F64" s="2">
        <f t="shared" si="10"/>
        <v>2.5949747468305837</v>
      </c>
      <c r="G64" s="2">
        <f t="shared" si="11"/>
        <v>2.8000000000000003</v>
      </c>
    </row>
    <row r="65" spans="1:7" ht="12.75">
      <c r="A65" s="2">
        <f t="shared" si="12"/>
        <v>2.8000000000000003</v>
      </c>
      <c r="B65" s="2">
        <f t="shared" si="6"/>
        <v>3.089949493661167</v>
      </c>
      <c r="C65" s="2">
        <f t="shared" si="7"/>
        <v>3.1865993248815556</v>
      </c>
      <c r="D65" s="2">
        <f t="shared" si="8"/>
        <v>3.379898987322333</v>
      </c>
      <c r="E65" s="2">
        <f t="shared" si="9"/>
        <v>3.573198649763111</v>
      </c>
      <c r="F65" s="2">
        <f t="shared" si="10"/>
        <v>3.6698484809834997</v>
      </c>
      <c r="G65" s="2">
        <f t="shared" si="11"/>
        <v>3.9597979746446663</v>
      </c>
    </row>
    <row r="66" spans="1:7" ht="12.75">
      <c r="A66" s="2">
        <f t="shared" si="12"/>
        <v>3.9597979746446663</v>
      </c>
      <c r="B66" s="2">
        <f t="shared" si="6"/>
        <v>4.369848480983499</v>
      </c>
      <c r="C66" s="2">
        <f t="shared" si="7"/>
        <v>4.506531983096444</v>
      </c>
      <c r="D66" s="2">
        <f t="shared" si="8"/>
        <v>4.779898987322333</v>
      </c>
      <c r="E66" s="2">
        <f t="shared" si="9"/>
        <v>5.053265991548223</v>
      </c>
      <c r="F66" s="2">
        <f t="shared" si="10"/>
        <v>5.189949493661167</v>
      </c>
      <c r="G66" s="2">
        <f t="shared" si="11"/>
        <v>5.6000000000000005</v>
      </c>
    </row>
    <row r="67" spans="1:7" ht="12.75">
      <c r="A67" s="2">
        <f t="shared" si="12"/>
        <v>5.6000000000000005</v>
      </c>
      <c r="B67" s="2">
        <f t="shared" si="6"/>
        <v>6.179898987322334</v>
      </c>
      <c r="C67" s="2">
        <f t="shared" si="7"/>
        <v>6.373198649763111</v>
      </c>
      <c r="D67" s="2">
        <f t="shared" si="8"/>
        <v>6.759797974644666</v>
      </c>
      <c r="E67" s="2">
        <f t="shared" si="9"/>
        <v>7.146397299526222</v>
      </c>
      <c r="F67" s="2">
        <f t="shared" si="10"/>
        <v>7.339696961966999</v>
      </c>
      <c r="G67" s="2">
        <f t="shared" si="11"/>
        <v>7.919595949289333</v>
      </c>
    </row>
    <row r="68" spans="1:7" ht="12.75">
      <c r="A68" s="2">
        <f t="shared" si="12"/>
        <v>7.919595949289333</v>
      </c>
      <c r="B68" s="2">
        <f t="shared" si="6"/>
        <v>8.739696961966999</v>
      </c>
      <c r="C68" s="2">
        <f t="shared" si="7"/>
        <v>9.013063966192888</v>
      </c>
      <c r="D68" s="2">
        <f t="shared" si="8"/>
        <v>9.559797974644667</v>
      </c>
      <c r="E68" s="2">
        <f t="shared" si="9"/>
        <v>10.106531983096446</v>
      </c>
      <c r="F68" s="2">
        <f t="shared" si="10"/>
        <v>10.379898987322335</v>
      </c>
      <c r="G68" s="2">
        <f t="shared" si="11"/>
        <v>11.200000000000001</v>
      </c>
    </row>
    <row r="69" spans="1:7" ht="12.75">
      <c r="A69" s="2">
        <f t="shared" si="12"/>
        <v>11.200000000000001</v>
      </c>
      <c r="B69" s="2">
        <f t="shared" si="6"/>
        <v>12.359797974644668</v>
      </c>
      <c r="C69" s="2">
        <f t="shared" si="7"/>
        <v>12.746397299526222</v>
      </c>
      <c r="D69" s="2">
        <f t="shared" si="8"/>
        <v>13.519595949289332</v>
      </c>
      <c r="E69" s="2">
        <f t="shared" si="9"/>
        <v>14.292794599052444</v>
      </c>
      <c r="F69" s="2">
        <f t="shared" si="10"/>
        <v>14.679393923933999</v>
      </c>
      <c r="G69" s="2">
        <f t="shared" si="11"/>
        <v>15.839191898578665</v>
      </c>
    </row>
    <row r="70" spans="1:7" ht="12.75">
      <c r="A70" s="2">
        <f t="shared" si="12"/>
        <v>15.839191898578665</v>
      </c>
      <c r="B70" s="2">
        <f t="shared" si="6"/>
        <v>17.479393923933998</v>
      </c>
      <c r="C70" s="2">
        <f t="shared" si="7"/>
        <v>18.026127932385776</v>
      </c>
      <c r="D70" s="2">
        <f t="shared" si="8"/>
        <v>19.119595949289334</v>
      </c>
      <c r="E70" s="2">
        <f t="shared" si="9"/>
        <v>20.21306396619289</v>
      </c>
      <c r="F70" s="2">
        <f t="shared" si="10"/>
        <v>20.75979797464467</v>
      </c>
      <c r="G70" s="2">
        <f t="shared" si="11"/>
        <v>22.400000000000002</v>
      </c>
    </row>
    <row r="71" spans="1:7" ht="12.75">
      <c r="A71" s="2">
        <f t="shared" si="12"/>
        <v>22.400000000000002</v>
      </c>
      <c r="B71" s="2">
        <f t="shared" si="6"/>
        <v>24.719595949289335</v>
      </c>
      <c r="C71" s="2">
        <f t="shared" si="7"/>
        <v>25.492794599052445</v>
      </c>
      <c r="D71" s="2">
        <f t="shared" si="8"/>
        <v>27.039191898578665</v>
      </c>
      <c r="E71" s="2">
        <f t="shared" si="9"/>
        <v>28.585589198104888</v>
      </c>
      <c r="F71" s="2">
        <f t="shared" si="10"/>
        <v>29.358787847867998</v>
      </c>
      <c r="G71" s="2">
        <f t="shared" si="11"/>
        <v>31.67838379715733</v>
      </c>
    </row>
    <row r="72" spans="1:7" ht="12.75">
      <c r="A72" s="2">
        <f t="shared" si="12"/>
        <v>31.67838379715733</v>
      </c>
      <c r="B72" s="2">
        <v>35</v>
      </c>
      <c r="C72" s="2">
        <v>36</v>
      </c>
      <c r="D72">
        <v>38</v>
      </c>
      <c r="E72">
        <v>40</v>
      </c>
      <c r="F72">
        <v>41</v>
      </c>
      <c r="G72">
        <v>45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15" sqref="B15"/>
    </sheetView>
  </sheetViews>
  <sheetFormatPr defaultColWidth="11.421875" defaultRowHeight="12.75"/>
  <cols>
    <col min="1" max="3" width="9.140625" style="0" customWidth="1"/>
    <col min="4" max="4" width="12.57421875" style="0" customWidth="1"/>
    <col min="5" max="16384" width="9.140625" style="0" customWidth="1"/>
  </cols>
  <sheetData>
    <row r="1" spans="1:6" ht="12.75">
      <c r="A1" t="s">
        <v>32</v>
      </c>
      <c r="D1" t="s">
        <v>33</v>
      </c>
      <c r="E1" t="s">
        <v>34</v>
      </c>
      <c r="F1" t="s">
        <v>35</v>
      </c>
    </row>
    <row r="2" spans="1:6" ht="12.75">
      <c r="A2" s="7">
        <v>24</v>
      </c>
      <c r="B2">
        <f>A2*A2</f>
        <v>576</v>
      </c>
      <c r="D2" s="9">
        <v>50</v>
      </c>
      <c r="E2" s="9">
        <v>1.8</v>
      </c>
      <c r="F2" s="8">
        <f>D2/E2</f>
        <v>27.77777777777778</v>
      </c>
    </row>
    <row r="3" spans="1:2" ht="12.75">
      <c r="A3" s="7">
        <v>36</v>
      </c>
      <c r="B3">
        <f>A3*A3</f>
        <v>1296</v>
      </c>
    </row>
    <row r="4" spans="1:2" ht="12.75">
      <c r="A4" s="8">
        <f>SQRT(B4)</f>
        <v>43.266615305567875</v>
      </c>
      <c r="B4">
        <f>SUM(B2:B3)</f>
        <v>1872</v>
      </c>
    </row>
    <row r="7" spans="1:5" ht="12.75">
      <c r="A7" t="s">
        <v>33</v>
      </c>
      <c r="D7" s="9" t="s">
        <v>7</v>
      </c>
      <c r="E7" s="9" t="s">
        <v>36</v>
      </c>
    </row>
    <row r="8" spans="1:5" ht="12.75">
      <c r="A8" s="9">
        <v>125</v>
      </c>
      <c r="B8" s="8">
        <f>A8/A4</f>
        <v>2.8890635220064014</v>
      </c>
      <c r="D8" s="39">
        <f>POWER(SQRT(2),E8)</f>
        <v>1</v>
      </c>
      <c r="E8" s="34">
        <v>0</v>
      </c>
    </row>
    <row r="9" spans="4:5" ht="12.75">
      <c r="D9" s="39">
        <f aca="true" t="shared" si="0" ref="D9:D18">POWER(SQRT(2),E9)</f>
        <v>1.4142135623730951</v>
      </c>
      <c r="E9" s="34">
        <v>1</v>
      </c>
    </row>
    <row r="10" spans="4:5" ht="12.75">
      <c r="D10" s="39">
        <f t="shared" si="0"/>
        <v>2.0000000000000004</v>
      </c>
      <c r="E10" s="34">
        <v>2</v>
      </c>
    </row>
    <row r="11" spans="4:5" ht="12.75">
      <c r="D11" s="39">
        <f t="shared" si="0"/>
        <v>2.8284271247461907</v>
      </c>
      <c r="E11" s="34">
        <v>3</v>
      </c>
    </row>
    <row r="12" spans="4:5" ht="12.75">
      <c r="D12" s="39">
        <f t="shared" si="0"/>
        <v>4.000000000000002</v>
      </c>
      <c r="E12" s="34">
        <v>4</v>
      </c>
    </row>
    <row r="13" spans="4:5" ht="12.75">
      <c r="D13" s="39">
        <f t="shared" si="0"/>
        <v>5.656854249492383</v>
      </c>
      <c r="E13" s="34">
        <v>5</v>
      </c>
    </row>
    <row r="14" spans="4:5" ht="12.75">
      <c r="D14" s="39">
        <f t="shared" si="0"/>
        <v>8.000000000000005</v>
      </c>
      <c r="E14" s="34">
        <v>6</v>
      </c>
    </row>
    <row r="15" spans="4:5" ht="12.75">
      <c r="D15" s="39">
        <f t="shared" si="0"/>
        <v>11.313708498984768</v>
      </c>
      <c r="E15" s="34">
        <v>7</v>
      </c>
    </row>
    <row r="16" spans="4:5" ht="12.75">
      <c r="D16" s="39">
        <f t="shared" si="0"/>
        <v>16.000000000000014</v>
      </c>
      <c r="E16" s="34">
        <v>8</v>
      </c>
    </row>
    <row r="17" spans="4:5" ht="12.75">
      <c r="D17" s="39">
        <f t="shared" si="0"/>
        <v>22.627416997969544</v>
      </c>
      <c r="E17" s="34">
        <v>9</v>
      </c>
    </row>
    <row r="18" spans="4:5" ht="12.75">
      <c r="D18" s="39">
        <f t="shared" si="0"/>
        <v>32.000000000000036</v>
      </c>
      <c r="E18" s="34">
        <v>10</v>
      </c>
    </row>
    <row r="20" spans="4:6" ht="12.75">
      <c r="D20" t="s">
        <v>37</v>
      </c>
      <c r="E20" t="s">
        <v>38</v>
      </c>
      <c r="F20" t="s">
        <v>39</v>
      </c>
    </row>
    <row r="21" spans="4:7" ht="12.75">
      <c r="D21" s="42">
        <v>4</v>
      </c>
      <c r="E21" s="42">
        <v>0.25</v>
      </c>
      <c r="F21" s="43">
        <v>4.362030930661031</v>
      </c>
      <c r="G21" s="1"/>
    </row>
    <row r="22" spans="4:6" ht="12.75">
      <c r="D22" s="44" t="s">
        <v>37</v>
      </c>
      <c r="E22" s="44" t="s">
        <v>40</v>
      </c>
      <c r="F22" s="44" t="s">
        <v>41</v>
      </c>
    </row>
    <row r="23" spans="4:6" ht="12.75">
      <c r="D23" s="42">
        <v>4</v>
      </c>
      <c r="E23" s="42">
        <v>4.36</v>
      </c>
      <c r="F23" s="43">
        <v>0.24865627000440327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3">
      <selection activeCell="B8" sqref="B8"/>
    </sheetView>
  </sheetViews>
  <sheetFormatPr defaultColWidth="11.421875" defaultRowHeight="12.75"/>
  <cols>
    <col min="1" max="1" width="36.57421875" style="0" customWidth="1"/>
    <col min="2" max="3" width="9.140625" style="0" customWidth="1"/>
    <col min="4" max="4" width="11.140625" style="0" customWidth="1"/>
    <col min="5" max="16384" width="9.140625" style="0" customWidth="1"/>
  </cols>
  <sheetData>
    <row r="1" spans="1:13" ht="36">
      <c r="A1" s="30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  <c r="M1" s="28"/>
    </row>
    <row r="2" spans="1:3" ht="12.75">
      <c r="A2" s="29" t="s">
        <v>43</v>
      </c>
      <c r="B2" s="3">
        <v>36</v>
      </c>
      <c r="C2" s="35" t="s">
        <v>44</v>
      </c>
    </row>
    <row r="3" spans="1:11" ht="12.75">
      <c r="A3" s="29" t="s">
        <v>45</v>
      </c>
      <c r="B3" s="3">
        <v>24</v>
      </c>
      <c r="C3" s="35" t="s">
        <v>44</v>
      </c>
      <c r="K3" s="41">
        <v>1</v>
      </c>
    </row>
    <row r="4" spans="1:11" ht="12.75">
      <c r="A4" s="29" t="s">
        <v>14</v>
      </c>
      <c r="B4" s="40">
        <v>5.6</v>
      </c>
      <c r="C4" s="15">
        <f>SQRT((+B3*B3)+(+B2*B2))</f>
        <v>43.266615305567875</v>
      </c>
      <c r="D4" s="15" t="s">
        <v>46</v>
      </c>
      <c r="K4" s="41">
        <v>1.4142135623730951</v>
      </c>
    </row>
    <row r="5" spans="1:11" ht="12.75">
      <c r="A5" s="29" t="s">
        <v>47</v>
      </c>
      <c r="B5" s="3">
        <v>35</v>
      </c>
      <c r="C5" s="35" t="s">
        <v>44</v>
      </c>
      <c r="K5" s="41">
        <v>2</v>
      </c>
    </row>
    <row r="6" spans="1:11" ht="12.75">
      <c r="A6" s="29" t="s">
        <v>48</v>
      </c>
      <c r="B6" s="34">
        <v>1</v>
      </c>
      <c r="C6" s="9" t="s">
        <v>49</v>
      </c>
      <c r="K6" s="41"/>
    </row>
    <row r="7" spans="1:11" ht="12.75">
      <c r="A7" s="16" t="s">
        <v>50</v>
      </c>
      <c r="B7" s="6">
        <f>1000/1</f>
        <v>1000</v>
      </c>
      <c r="C7" s="15" t="s">
        <v>44</v>
      </c>
      <c r="K7" s="41"/>
    </row>
    <row r="8" spans="1:11" ht="12.75">
      <c r="A8" s="15" t="s">
        <v>51</v>
      </c>
      <c r="B8" s="6">
        <f>IF(B6&gt;0,(B5*B7)/(B5+B7),B5)</f>
        <v>33.81642512077295</v>
      </c>
      <c r="C8" s="15" t="s">
        <v>44</v>
      </c>
      <c r="K8" s="41"/>
    </row>
    <row r="9" spans="1:11" ht="12.75">
      <c r="A9" s="15" t="s">
        <v>52</v>
      </c>
      <c r="B9" s="15">
        <f>C4/1730</f>
        <v>0.025009604222871604</v>
      </c>
      <c r="K9" s="41">
        <v>2.8284271247461907</v>
      </c>
    </row>
    <row r="10" spans="1:11" ht="12.75">
      <c r="A10" s="31" t="s">
        <v>53</v>
      </c>
      <c r="B10" s="37">
        <f>(B8*B8)/(B9*B4)</f>
        <v>8165.081857569026</v>
      </c>
      <c r="C10" s="6" t="s">
        <v>44</v>
      </c>
      <c r="D10" s="37">
        <f>B10/1000</f>
        <v>8.165081857569026</v>
      </c>
      <c r="E10" s="6" t="s">
        <v>54</v>
      </c>
      <c r="F10" s="15">
        <f>B10/10</f>
        <v>816.5081857569027</v>
      </c>
      <c r="G10" s="6" t="s">
        <v>55</v>
      </c>
      <c r="K10" s="41">
        <v>4</v>
      </c>
    </row>
    <row r="11" spans="1:11" ht="12.75">
      <c r="A11" s="16" t="s">
        <v>56</v>
      </c>
      <c r="B11" s="15">
        <f>B10/2</f>
        <v>4082.540928784513</v>
      </c>
      <c r="C11" s="6" t="s">
        <v>44</v>
      </c>
      <c r="D11" s="15">
        <f>B11/1000</f>
        <v>4.082540928784513</v>
      </c>
      <c r="E11" s="6" t="s">
        <v>54</v>
      </c>
      <c r="F11" s="15">
        <f>B11/10</f>
        <v>408.25409287845133</v>
      </c>
      <c r="G11" s="6" t="s">
        <v>55</v>
      </c>
      <c r="K11" s="41">
        <v>5.656854249492382</v>
      </c>
    </row>
    <row r="12" spans="1:11" ht="12.75">
      <c r="A12" s="31" t="s">
        <v>57</v>
      </c>
      <c r="B12" s="37">
        <f>(B8*B8)/(0.03*B4)</f>
        <v>6806.848856838355</v>
      </c>
      <c r="C12" s="6" t="s">
        <v>44</v>
      </c>
      <c r="D12" s="37">
        <f>B12/1000</f>
        <v>6.8068488568383545</v>
      </c>
      <c r="E12" s="6" t="s">
        <v>54</v>
      </c>
      <c r="F12" s="15">
        <f>B12/10</f>
        <v>680.6848856838354</v>
      </c>
      <c r="G12" s="6" t="s">
        <v>55</v>
      </c>
      <c r="K12" s="41">
        <v>8</v>
      </c>
    </row>
    <row r="13" spans="1:11" ht="12.75">
      <c r="A13" s="16" t="s">
        <v>56</v>
      </c>
      <c r="B13" s="15">
        <f>B12/2</f>
        <v>3403.4244284191773</v>
      </c>
      <c r="C13" s="6" t="s">
        <v>44</v>
      </c>
      <c r="D13" s="15">
        <f>B13/1000</f>
        <v>3.4034244284191773</v>
      </c>
      <c r="E13" s="6" t="s">
        <v>54</v>
      </c>
      <c r="F13" s="15">
        <f>B13/10</f>
        <v>340.3424428419177</v>
      </c>
      <c r="G13" s="6" t="s">
        <v>55</v>
      </c>
      <c r="K13" s="41">
        <v>11.313708498984766</v>
      </c>
    </row>
    <row r="14" spans="1:11" ht="12.75">
      <c r="A14" s="22" t="s">
        <v>58</v>
      </c>
      <c r="B14" s="20"/>
      <c r="C14" s="20"/>
      <c r="D14" s="20"/>
      <c r="E14" s="20"/>
      <c r="F14" s="20"/>
      <c r="G14" s="20"/>
      <c r="H14" s="20"/>
      <c r="K14" s="41">
        <v>16</v>
      </c>
    </row>
    <row r="15" spans="1:11" ht="12.75">
      <c r="A15" s="29" t="s">
        <v>59</v>
      </c>
      <c r="B15" s="34">
        <v>900</v>
      </c>
      <c r="C15" s="35" t="s">
        <v>44</v>
      </c>
      <c r="K15" s="41">
        <v>22.627416997969533</v>
      </c>
    </row>
    <row r="16" spans="1:7" ht="12.75">
      <c r="A16" s="16" t="s">
        <v>60</v>
      </c>
      <c r="B16" s="15">
        <f>B$10*B15/(B$10+(B15-B$5))</f>
        <v>813.7881569315498</v>
      </c>
      <c r="C16" s="6" t="s">
        <v>44</v>
      </c>
      <c r="D16" s="15">
        <f>B16/1000</f>
        <v>0.8137881569315498</v>
      </c>
      <c r="E16" s="6" t="s">
        <v>54</v>
      </c>
      <c r="F16" s="15">
        <f>B16/10</f>
        <v>81.37881569315498</v>
      </c>
      <c r="G16" s="6" t="s">
        <v>55</v>
      </c>
    </row>
    <row r="17" spans="1:7" ht="12.75">
      <c r="A17" s="16" t="s">
        <v>61</v>
      </c>
      <c r="B17" s="15">
        <f>B$10*B15/(B$10-(B15-B$5))</f>
        <v>1006.6426397935277</v>
      </c>
      <c r="C17" s="6" t="s">
        <v>44</v>
      </c>
      <c r="D17" s="15">
        <f>B17/1000</f>
        <v>1.0066426397935277</v>
      </c>
      <c r="E17" s="6" t="s">
        <v>54</v>
      </c>
      <c r="F17" s="15">
        <f>B17/10</f>
        <v>100.66426397935277</v>
      </c>
      <c r="G17" s="6" t="s">
        <v>55</v>
      </c>
    </row>
    <row r="18" spans="1:7" ht="12.75">
      <c r="A18" s="16" t="s">
        <v>62</v>
      </c>
      <c r="B18" s="15">
        <f>B17-B16</f>
        <v>192.85448286197789</v>
      </c>
      <c r="C18" s="6" t="s">
        <v>44</v>
      </c>
      <c r="D18" s="15">
        <f>B18/1000</f>
        <v>0.19285448286197787</v>
      </c>
      <c r="E18" s="6" t="s">
        <v>54</v>
      </c>
      <c r="F18" s="15">
        <f>B18/10</f>
        <v>19.285448286197788</v>
      </c>
      <c r="G18" s="6" t="s">
        <v>55</v>
      </c>
    </row>
    <row r="20" spans="1:7" ht="12.75">
      <c r="A20" s="16" t="s">
        <v>63</v>
      </c>
      <c r="B20" s="15">
        <f>B$12*B15/(B$12+(B15-B$5))</f>
        <v>798.5251124562916</v>
      </c>
      <c r="C20" s="6" t="s">
        <v>44</v>
      </c>
      <c r="D20" s="15">
        <f>B20/1000</f>
        <v>0.7985251124562915</v>
      </c>
      <c r="E20" s="6" t="s">
        <v>54</v>
      </c>
      <c r="F20" s="15">
        <f>B20/10</f>
        <v>79.85251124562916</v>
      </c>
      <c r="G20" s="6" t="s">
        <v>55</v>
      </c>
    </row>
    <row r="21" spans="1:7" ht="12.75">
      <c r="A21" s="16" t="s">
        <v>64</v>
      </c>
      <c r="B21" s="15">
        <f>B$12*B15/(B$12-(B15-B$5))</f>
        <v>1031.0198254376733</v>
      </c>
      <c r="C21" s="6" t="s">
        <v>44</v>
      </c>
      <c r="D21" s="15">
        <f>B21/1000</f>
        <v>1.0310198254376732</v>
      </c>
      <c r="E21" s="6" t="s">
        <v>54</v>
      </c>
      <c r="F21" s="15">
        <f>B21/10</f>
        <v>103.10198254376732</v>
      </c>
      <c r="G21" s="6" t="s">
        <v>55</v>
      </c>
    </row>
    <row r="22" spans="1:7" ht="12.75">
      <c r="A22" s="16" t="s">
        <v>62</v>
      </c>
      <c r="B22" s="15">
        <f>B21-B20</f>
        <v>232.49471298138167</v>
      </c>
      <c r="C22" s="6" t="s">
        <v>44</v>
      </c>
      <c r="D22" s="15">
        <f>B22/1000</f>
        <v>0.23249471298138166</v>
      </c>
      <c r="E22" s="6" t="s">
        <v>54</v>
      </c>
      <c r="F22" s="15">
        <f>B22/10</f>
        <v>23.249471298138168</v>
      </c>
      <c r="G22" s="6" t="s">
        <v>55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3" sqref="I3"/>
    </sheetView>
  </sheetViews>
  <sheetFormatPr defaultColWidth="11.421875" defaultRowHeight="12.75"/>
  <cols>
    <col min="1" max="1" width="20.7109375" style="0" customWidth="1"/>
    <col min="2" max="2" width="10.140625" style="0" customWidth="1"/>
    <col min="3" max="5" width="9.140625" style="0" customWidth="1"/>
    <col min="6" max="6" width="16.57421875" style="0" customWidth="1"/>
    <col min="7" max="16384" width="9.140625" style="0" customWidth="1"/>
  </cols>
  <sheetData>
    <row r="1" spans="1:3" ht="12.75">
      <c r="A1" s="29" t="s">
        <v>59</v>
      </c>
      <c r="B1" s="34">
        <v>870</v>
      </c>
      <c r="C1" s="9" t="s">
        <v>44</v>
      </c>
    </row>
    <row r="2" spans="1:3" ht="12.75">
      <c r="A2" s="29" t="s">
        <v>21</v>
      </c>
      <c r="B2" s="34">
        <v>35</v>
      </c>
      <c r="C2" s="9" t="s">
        <v>44</v>
      </c>
    </row>
    <row r="3" spans="1:3" ht="12.75">
      <c r="A3" s="29" t="s">
        <v>48</v>
      </c>
      <c r="B3" s="34">
        <v>1</v>
      </c>
      <c r="C3" s="9" t="s">
        <v>49</v>
      </c>
    </row>
    <row r="4" spans="1:3" ht="12.75">
      <c r="A4" s="16" t="s">
        <v>50</v>
      </c>
      <c r="B4" s="6">
        <f>IF(B3&gt;0,+1000/B3,0)</f>
        <v>1000</v>
      </c>
      <c r="C4" s="15" t="s">
        <v>44</v>
      </c>
    </row>
    <row r="5" spans="1:3" ht="12.75">
      <c r="A5" s="15" t="s">
        <v>51</v>
      </c>
      <c r="B5" s="6">
        <f>IF(B3&gt;0,(B2*B4)/(B2+B4),B2)</f>
        <v>33.81642512077295</v>
      </c>
      <c r="C5" s="15" t="s">
        <v>44</v>
      </c>
    </row>
    <row r="6" spans="1:3" ht="12.75">
      <c r="A6" s="16" t="s">
        <v>65</v>
      </c>
      <c r="B6" s="36">
        <f>B5/(B1-B5)</f>
        <v>0.04044138887284072</v>
      </c>
      <c r="C6" s="15" t="str">
        <f>"1:"&amp;FIXED(($B1/$B5)-1,2)</f>
        <v>1:24,73</v>
      </c>
    </row>
    <row r="7" spans="1:3" ht="12.75">
      <c r="A7" s="29" t="s">
        <v>66</v>
      </c>
      <c r="B7" s="34">
        <v>36</v>
      </c>
      <c r="C7" s="9" t="s">
        <v>44</v>
      </c>
    </row>
    <row r="8" spans="1:3" ht="12.75">
      <c r="A8" s="29" t="s">
        <v>67</v>
      </c>
      <c r="B8" s="34">
        <v>24</v>
      </c>
      <c r="C8" s="9" t="s">
        <v>44</v>
      </c>
    </row>
    <row r="9" spans="1:3" ht="12.75">
      <c r="A9" s="16" t="s">
        <v>68</v>
      </c>
      <c r="B9" s="43">
        <f>(SQRT((B7*B7+B8*B8)))</f>
        <v>43.266615305567875</v>
      </c>
      <c r="C9" s="15" t="s">
        <v>44</v>
      </c>
    </row>
    <row r="10" spans="1:3" ht="12.75">
      <c r="A10" s="19" t="s">
        <v>69</v>
      </c>
      <c r="B10" s="19"/>
      <c r="C10" s="19"/>
    </row>
    <row r="11" spans="1:5" ht="12.75">
      <c r="A11" s="16" t="s">
        <v>70</v>
      </c>
      <c r="B11" s="15">
        <f>B7/B$6</f>
        <v>890.1771428571428</v>
      </c>
      <c r="C11" s="15" t="s">
        <v>44</v>
      </c>
      <c r="D11" s="32">
        <f>DEGREES(ATAN(+$B$7/(2*$B$5)))*2</f>
        <v>56.051470009210156</v>
      </c>
      <c r="E11" s="15" t="s">
        <v>71</v>
      </c>
    </row>
    <row r="12" spans="1:5" ht="12.75">
      <c r="A12" s="16" t="s">
        <v>72</v>
      </c>
      <c r="B12" s="15">
        <f>B$8/B6</f>
        <v>593.4514285714286</v>
      </c>
      <c r="C12" s="15" t="s">
        <v>44</v>
      </c>
      <c r="D12" s="32">
        <f>DEGREES(ATAN(+$B$8/(2*$B$5)))*2</f>
        <v>39.07518593524428</v>
      </c>
      <c r="E12" s="15" t="s">
        <v>71</v>
      </c>
    </row>
    <row r="13" spans="1:5" ht="12.75">
      <c r="A13" s="16" t="s">
        <v>73</v>
      </c>
      <c r="B13" s="33">
        <f>B$9/B$6</f>
        <v>1069.8597776058205</v>
      </c>
      <c r="C13" s="15" t="s">
        <v>44</v>
      </c>
      <c r="D13" s="32">
        <f>DEGREES(ATAN(+$B$9/(2*$B$5)))*2</f>
        <v>65.21635624748792</v>
      </c>
      <c r="E13" s="15" t="s">
        <v>71</v>
      </c>
    </row>
    <row r="14" spans="1:3" ht="12.75">
      <c r="A14" s="19" t="s">
        <v>74</v>
      </c>
      <c r="B14" s="19"/>
      <c r="C14" s="19"/>
    </row>
    <row r="15" spans="1:5" ht="12.75">
      <c r="A15" s="16" t="s">
        <v>70</v>
      </c>
      <c r="B15" s="15">
        <f>B7/B$6</f>
        <v>890.1771428571428</v>
      </c>
      <c r="C15" s="15" t="s">
        <v>44</v>
      </c>
      <c r="D15" s="32">
        <f>DEGREES(ATAN(+$B$7/(2*$B$5)))*2</f>
        <v>56.051470009210156</v>
      </c>
      <c r="E15" s="15" t="s">
        <v>71</v>
      </c>
    </row>
    <row r="16" spans="1:5" ht="12.75">
      <c r="A16" s="16" t="s">
        <v>72</v>
      </c>
      <c r="B16" s="15">
        <f>B$8/B6</f>
        <v>593.4514285714286</v>
      </c>
      <c r="C16" s="15" t="s">
        <v>44</v>
      </c>
      <c r="D16" s="32">
        <f>DEGREES(ATAN(+$B$8/(2*$B$5)))*2</f>
        <v>39.07518593524428</v>
      </c>
      <c r="E16" s="15" t="s">
        <v>71</v>
      </c>
    </row>
    <row r="17" spans="1:5" ht="12.75">
      <c r="A17" s="16" t="s">
        <v>73</v>
      </c>
      <c r="B17" s="33">
        <f>B$9/B$6</f>
        <v>1069.8597776058205</v>
      </c>
      <c r="C17" s="15" t="s">
        <v>44</v>
      </c>
      <c r="D17" s="32">
        <f>DEGREES(ATAN(+$B$9/(2*$B$5)))*2</f>
        <v>65.21635624748792</v>
      </c>
      <c r="E17" s="15" t="s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2">
      <selection activeCell="E4" sqref="E4"/>
    </sheetView>
  </sheetViews>
  <sheetFormatPr defaultColWidth="11.421875" defaultRowHeight="12.75"/>
  <cols>
    <col min="1" max="1" width="10.57421875" style="0" customWidth="1"/>
    <col min="2" max="16384" width="9.140625" style="0" customWidth="1"/>
  </cols>
  <sheetData>
    <row r="3" spans="1:2" ht="12.75">
      <c r="A3" s="29" t="s">
        <v>75</v>
      </c>
      <c r="B3" s="9">
        <v>4.2</v>
      </c>
    </row>
    <row r="5" ht="12.75">
      <c r="A5" s="16" t="s">
        <v>76</v>
      </c>
    </row>
    <row r="6" spans="1:2" ht="12.75">
      <c r="A6" s="9">
        <v>24</v>
      </c>
      <c r="B6" s="15">
        <f>A6*B3</f>
        <v>100.80000000000001</v>
      </c>
    </row>
    <row r="7" spans="1:2" ht="12.75">
      <c r="A7" s="6" t="s">
        <v>77</v>
      </c>
      <c r="B7" s="15" t="s">
        <v>77</v>
      </c>
    </row>
    <row r="8" spans="1:2" ht="12.75">
      <c r="A8" s="9">
        <v>36</v>
      </c>
      <c r="B8" s="15">
        <f>A8*B3</f>
        <v>151.20000000000002</v>
      </c>
    </row>
    <row r="11" ht="12.75">
      <c r="A11" s="16" t="s">
        <v>78</v>
      </c>
    </row>
    <row r="12" spans="1:3" ht="12.75">
      <c r="A12" s="16" t="s">
        <v>79</v>
      </c>
      <c r="B12" s="9">
        <v>130</v>
      </c>
      <c r="C12" s="15">
        <f>B12/A8</f>
        <v>3.611111111111111</v>
      </c>
    </row>
    <row r="13" spans="1:3" ht="12.75">
      <c r="A13" s="16" t="s">
        <v>80</v>
      </c>
      <c r="B13" s="9">
        <v>90</v>
      </c>
      <c r="C13" s="15">
        <f>B13/A6</f>
        <v>3.75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J10" sqref="J10"/>
    </sheetView>
  </sheetViews>
  <sheetFormatPr defaultColWidth="11.421875" defaultRowHeight="12.75"/>
  <cols>
    <col min="1" max="1" width="25.8515625" style="0" customWidth="1"/>
    <col min="2" max="16384" width="9.140625" style="0" customWidth="1"/>
  </cols>
  <sheetData>
    <row r="1" spans="1:5" ht="18">
      <c r="A1" s="11" t="s">
        <v>81</v>
      </c>
      <c r="B1" s="11"/>
      <c r="C1" s="11"/>
      <c r="D1" s="11"/>
      <c r="E1" s="19"/>
    </row>
    <row r="2" spans="1:5" ht="15">
      <c r="A2" s="12"/>
      <c r="B2" s="12"/>
      <c r="C2" s="12"/>
      <c r="D2" s="17" t="s">
        <v>82</v>
      </c>
      <c r="E2" s="12"/>
    </row>
    <row r="3" spans="1:5" ht="12.75">
      <c r="A3" s="13" t="s">
        <v>83</v>
      </c>
      <c r="B3" s="13"/>
      <c r="C3" s="13"/>
      <c r="D3" s="3">
        <v>200</v>
      </c>
      <c r="E3" s="14" t="s">
        <v>84</v>
      </c>
    </row>
    <row r="4" spans="1:5" ht="12.75">
      <c r="A4" s="14"/>
      <c r="B4" s="14"/>
      <c r="C4" s="14"/>
      <c r="D4" s="14"/>
      <c r="E4" s="14"/>
    </row>
    <row r="5" spans="1:5" ht="12.75">
      <c r="A5" s="13" t="s">
        <v>85</v>
      </c>
      <c r="B5" s="13"/>
      <c r="C5" s="13"/>
      <c r="D5" s="3">
        <v>240</v>
      </c>
      <c r="E5" s="14" t="s">
        <v>44</v>
      </c>
    </row>
    <row r="6" spans="1:5" ht="12.75">
      <c r="A6" s="14"/>
      <c r="B6" s="14"/>
      <c r="C6" s="14"/>
      <c r="D6" s="14"/>
      <c r="E6" s="14"/>
    </row>
    <row r="7" spans="1:5" ht="12.75">
      <c r="A7" s="13" t="s">
        <v>86</v>
      </c>
      <c r="B7" s="13"/>
      <c r="C7" s="13"/>
      <c r="D7" s="3">
        <v>100</v>
      </c>
      <c r="E7" s="14" t="s">
        <v>44</v>
      </c>
    </row>
    <row r="8" spans="1:5" ht="12.75">
      <c r="A8" s="12"/>
      <c r="B8" s="12"/>
      <c r="C8" s="12"/>
      <c r="D8" s="12"/>
      <c r="E8" s="12"/>
    </row>
    <row r="9" spans="1:5" ht="12.75">
      <c r="A9" s="15"/>
      <c r="B9" s="15"/>
      <c r="C9" s="15"/>
      <c r="D9" s="6"/>
      <c r="E9" s="15"/>
    </row>
    <row r="10" spans="1:5" ht="15">
      <c r="A10" s="15"/>
      <c r="B10" s="15"/>
      <c r="C10" s="15"/>
      <c r="D10" s="18" t="s">
        <v>87</v>
      </c>
      <c r="E10" s="15"/>
    </row>
    <row r="11" spans="1:5" ht="12.75">
      <c r="A11" s="16" t="s">
        <v>88</v>
      </c>
      <c r="B11" s="16"/>
      <c r="C11" s="16"/>
      <c r="D11" s="3">
        <f>(D3*D5)/D7</f>
        <v>480</v>
      </c>
      <c r="E11" s="15" t="s">
        <v>84</v>
      </c>
    </row>
    <row r="12" spans="1:5" ht="12.75">
      <c r="A12" s="15"/>
      <c r="B12" s="15"/>
      <c r="C12" s="15"/>
      <c r="D12" s="15"/>
      <c r="E12" s="15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50"/>
  <sheetViews>
    <sheetView workbookViewId="0" topLeftCell="A1">
      <selection activeCell="J15" sqref="J15"/>
    </sheetView>
  </sheetViews>
  <sheetFormatPr defaultColWidth="11.421875" defaultRowHeight="12.75"/>
  <cols>
    <col min="2" max="2" width="5.00390625" style="0" bestFit="1" customWidth="1"/>
    <col min="3" max="8" width="2.00390625" style="0" bestFit="1" customWidth="1"/>
    <col min="10" max="10" width="10.7109375" style="0" bestFit="1" customWidth="1"/>
    <col min="11" max="13" width="2.00390625" style="0" bestFit="1" customWidth="1"/>
    <col min="14" max="14" width="3.140625" style="0" bestFit="1" customWidth="1"/>
    <col min="15" max="16" width="3.00390625" style="0" bestFit="1" customWidth="1"/>
  </cols>
  <sheetData>
    <row r="1" spans="2:16" ht="14.25" thickBot="1" thickTop="1">
      <c r="B1" s="94" t="s">
        <v>105</v>
      </c>
      <c r="C1" s="81">
        <v>1</v>
      </c>
      <c r="D1" s="81">
        <v>2</v>
      </c>
      <c r="E1" s="81">
        <v>3</v>
      </c>
      <c r="F1" s="81">
        <v>4</v>
      </c>
      <c r="G1" s="81">
        <v>5</v>
      </c>
      <c r="H1" s="82">
        <v>6</v>
      </c>
      <c r="I1" s="52"/>
      <c r="J1" s="91" t="s">
        <v>102</v>
      </c>
      <c r="K1" s="81">
        <v>7</v>
      </c>
      <c r="L1" s="81">
        <v>8</v>
      </c>
      <c r="M1" s="81">
        <v>9</v>
      </c>
      <c r="N1" s="81">
        <v>10</v>
      </c>
      <c r="O1" s="81">
        <v>11</v>
      </c>
      <c r="P1" s="82">
        <v>12</v>
      </c>
    </row>
    <row r="2" spans="2:16" ht="14.25" thickBot="1" thickTop="1">
      <c r="B2" s="83">
        <v>25</v>
      </c>
      <c r="C2" s="55"/>
      <c r="D2" s="53"/>
      <c r="E2" s="53"/>
      <c r="F2" s="53"/>
      <c r="G2" s="55"/>
      <c r="H2" s="84"/>
      <c r="I2" s="52"/>
      <c r="J2" s="92">
        <v>12</v>
      </c>
      <c r="K2" s="55"/>
      <c r="L2" s="55"/>
      <c r="M2" s="54"/>
      <c r="N2" s="54"/>
      <c r="O2" s="55"/>
      <c r="P2" s="85"/>
    </row>
    <row r="3" spans="2:16" ht="14.25" thickBot="1" thickTop="1">
      <c r="B3" s="83">
        <v>32</v>
      </c>
      <c r="C3" s="55"/>
      <c r="D3" s="54"/>
      <c r="E3" s="54"/>
      <c r="F3" s="54"/>
      <c r="G3" s="54"/>
      <c r="H3" s="85"/>
      <c r="I3" s="52"/>
      <c r="J3" s="92">
        <v>20</v>
      </c>
      <c r="K3" s="55"/>
      <c r="L3" s="54"/>
      <c r="M3" s="55"/>
      <c r="N3" s="54"/>
      <c r="O3" s="55"/>
      <c r="P3" s="85"/>
    </row>
    <row r="4" spans="2:16" ht="14.25" thickBot="1" thickTop="1">
      <c r="B4" s="83">
        <v>40</v>
      </c>
      <c r="C4" s="55"/>
      <c r="D4" s="54"/>
      <c r="E4" s="54"/>
      <c r="F4" s="54"/>
      <c r="G4" s="55"/>
      <c r="H4" s="85"/>
      <c r="I4" s="52"/>
      <c r="J4" s="92">
        <v>24</v>
      </c>
      <c r="K4" s="55"/>
      <c r="L4" s="55"/>
      <c r="M4" s="55"/>
      <c r="N4" s="53"/>
      <c r="O4" s="55"/>
      <c r="P4" s="85"/>
    </row>
    <row r="5" spans="2:16" ht="14.25" thickBot="1" thickTop="1">
      <c r="B5" s="83">
        <v>50</v>
      </c>
      <c r="C5" s="55"/>
      <c r="D5" s="55"/>
      <c r="E5" s="54"/>
      <c r="F5" s="54"/>
      <c r="G5" s="55"/>
      <c r="H5" s="86"/>
      <c r="I5" s="52"/>
      <c r="J5" s="92">
        <v>36</v>
      </c>
      <c r="K5" s="55"/>
      <c r="L5" s="54"/>
      <c r="M5" s="54"/>
      <c r="N5" s="55"/>
      <c r="O5" s="55"/>
      <c r="P5" s="85"/>
    </row>
    <row r="6" spans="2:16" ht="14.25" thickBot="1" thickTop="1">
      <c r="B6" s="83">
        <v>64</v>
      </c>
      <c r="C6" s="55"/>
      <c r="D6" s="55"/>
      <c r="E6" s="54"/>
      <c r="F6" s="54"/>
      <c r="G6" s="54"/>
      <c r="H6" s="85"/>
      <c r="I6" s="52"/>
      <c r="J6" s="92">
        <v>48</v>
      </c>
      <c r="K6" s="55"/>
      <c r="L6" s="55"/>
      <c r="M6" s="54"/>
      <c r="N6" s="55"/>
      <c r="O6" s="55"/>
      <c r="P6" s="85"/>
    </row>
    <row r="7" spans="2:16" ht="14.25" thickBot="1" thickTop="1">
      <c r="B7" s="83">
        <v>80</v>
      </c>
      <c r="C7" s="55"/>
      <c r="D7" s="55"/>
      <c r="E7" s="54"/>
      <c r="F7" s="54"/>
      <c r="G7" s="55"/>
      <c r="H7" s="85"/>
      <c r="I7" s="52"/>
      <c r="J7" s="92">
        <v>60</v>
      </c>
      <c r="K7" s="55"/>
      <c r="L7" s="54"/>
      <c r="M7" s="55"/>
      <c r="N7" s="55"/>
      <c r="O7" s="55"/>
      <c r="P7" s="85"/>
    </row>
    <row r="8" spans="2:16" ht="14.25" thickBot="1" thickTop="1">
      <c r="B8" s="83">
        <v>100</v>
      </c>
      <c r="C8" s="55"/>
      <c r="D8" s="54"/>
      <c r="E8" s="55"/>
      <c r="F8" s="54"/>
      <c r="G8" s="55"/>
      <c r="H8" s="86"/>
      <c r="I8" s="52"/>
      <c r="J8" s="92">
        <v>72</v>
      </c>
      <c r="K8" s="55"/>
      <c r="L8" s="55"/>
      <c r="M8" s="55"/>
      <c r="N8" s="55"/>
      <c r="O8" s="55"/>
      <c r="P8" s="85"/>
    </row>
    <row r="9" spans="2:16" ht="27" thickBot="1" thickTop="1">
      <c r="B9" s="83">
        <v>125</v>
      </c>
      <c r="C9" s="55"/>
      <c r="D9" s="54"/>
      <c r="E9" s="55"/>
      <c r="F9" s="54"/>
      <c r="G9" s="54"/>
      <c r="H9" s="85"/>
      <c r="I9" s="52"/>
      <c r="J9" s="93" t="s">
        <v>103</v>
      </c>
      <c r="K9" s="56"/>
      <c r="L9" s="54"/>
      <c r="M9" s="54"/>
      <c r="N9" s="54"/>
      <c r="O9" s="55"/>
      <c r="P9" s="85"/>
    </row>
    <row r="10" spans="2:16" ht="27" thickBot="1" thickTop="1">
      <c r="B10" s="83">
        <v>160</v>
      </c>
      <c r="C10" s="55"/>
      <c r="D10" s="54"/>
      <c r="E10" s="55"/>
      <c r="F10" s="54"/>
      <c r="G10" s="55"/>
      <c r="H10" s="85"/>
      <c r="I10" s="52"/>
      <c r="J10" s="93" t="s">
        <v>104</v>
      </c>
      <c r="K10" s="55"/>
      <c r="L10" s="55"/>
      <c r="M10" s="55"/>
      <c r="N10" s="55"/>
      <c r="O10" s="55"/>
      <c r="P10" s="85"/>
    </row>
    <row r="11" spans="2:16" ht="14.25" thickBot="1" thickTop="1">
      <c r="B11" s="83">
        <v>200</v>
      </c>
      <c r="C11" s="55"/>
      <c r="D11" s="55"/>
      <c r="E11" s="55"/>
      <c r="F11" s="54"/>
      <c r="G11" s="55"/>
      <c r="H11" s="86"/>
      <c r="I11" s="52"/>
      <c r="J11" s="96" t="s">
        <v>106</v>
      </c>
      <c r="K11" s="55"/>
      <c r="L11" s="55"/>
      <c r="M11" s="55"/>
      <c r="N11" s="55"/>
      <c r="O11" s="54"/>
      <c r="P11" s="86"/>
    </row>
    <row r="12" spans="2:16" ht="14.25" thickBot="1" thickTop="1">
      <c r="B12" s="83">
        <v>250</v>
      </c>
      <c r="C12" s="55"/>
      <c r="D12" s="55"/>
      <c r="E12" s="55"/>
      <c r="F12" s="54"/>
      <c r="G12" s="54"/>
      <c r="H12" s="85"/>
      <c r="I12" s="52"/>
      <c r="J12" s="96" t="s">
        <v>107</v>
      </c>
      <c r="K12" s="55"/>
      <c r="L12" s="55"/>
      <c r="M12" s="55"/>
      <c r="N12" s="55"/>
      <c r="O12" s="55"/>
      <c r="P12" s="86"/>
    </row>
    <row r="13" spans="2:16" ht="14.25" thickBot="1" thickTop="1">
      <c r="B13" s="83">
        <v>320</v>
      </c>
      <c r="C13" s="55"/>
      <c r="D13" s="55"/>
      <c r="E13" s="55"/>
      <c r="F13" s="54"/>
      <c r="G13" s="55"/>
      <c r="H13" s="85"/>
      <c r="I13" s="52"/>
      <c r="J13" s="96" t="s">
        <v>108</v>
      </c>
      <c r="K13" s="55"/>
      <c r="L13" s="55"/>
      <c r="M13" s="55"/>
      <c r="N13" s="55"/>
      <c r="O13" s="54"/>
      <c r="P13" s="85"/>
    </row>
    <row r="14" spans="2:16" ht="14.25" thickBot="1" thickTop="1">
      <c r="B14" s="83">
        <v>400</v>
      </c>
      <c r="C14" s="55"/>
      <c r="D14" s="54"/>
      <c r="E14" s="54"/>
      <c r="F14" s="55"/>
      <c r="G14" s="55"/>
      <c r="H14" s="86"/>
      <c r="I14" s="52"/>
      <c r="J14" s="97" t="s">
        <v>109</v>
      </c>
      <c r="K14" s="88"/>
      <c r="L14" s="88"/>
      <c r="M14" s="88"/>
      <c r="N14" s="88"/>
      <c r="O14" s="88"/>
      <c r="P14" s="90"/>
    </row>
    <row r="15" spans="2:16" ht="14.25" thickBot="1" thickTop="1">
      <c r="B15" s="83">
        <v>500</v>
      </c>
      <c r="C15" s="55"/>
      <c r="D15" s="54"/>
      <c r="E15" s="54"/>
      <c r="F15" s="55"/>
      <c r="G15" s="54"/>
      <c r="H15" s="85"/>
      <c r="I15" s="52"/>
      <c r="J15" s="52"/>
      <c r="K15" s="52"/>
      <c r="L15" s="52"/>
      <c r="M15" s="52"/>
      <c r="N15" s="52"/>
      <c r="O15" s="52"/>
      <c r="P15" s="52"/>
    </row>
    <row r="16" spans="2:16" ht="14.25" thickBot="1" thickTop="1">
      <c r="B16" s="83">
        <v>640</v>
      </c>
      <c r="C16" s="55"/>
      <c r="D16" s="54"/>
      <c r="E16" s="54"/>
      <c r="F16" s="55"/>
      <c r="G16" s="55"/>
      <c r="H16" s="85"/>
      <c r="I16" s="52"/>
      <c r="J16" s="52"/>
      <c r="K16" s="52"/>
      <c r="L16" s="52"/>
      <c r="M16" s="52"/>
      <c r="N16" s="52"/>
      <c r="O16" s="52"/>
      <c r="P16" s="52"/>
    </row>
    <row r="17" spans="2:16" ht="14.25" thickBot="1" thickTop="1">
      <c r="B17" s="83">
        <v>800</v>
      </c>
      <c r="C17" s="55"/>
      <c r="D17" s="55"/>
      <c r="E17" s="54"/>
      <c r="F17" s="55"/>
      <c r="G17" s="55"/>
      <c r="H17" s="86"/>
      <c r="I17" s="52"/>
      <c r="J17" s="52"/>
      <c r="K17" s="52"/>
      <c r="L17" s="52"/>
      <c r="M17" s="52"/>
      <c r="N17" s="52"/>
      <c r="O17" s="52"/>
      <c r="P17" s="52"/>
    </row>
    <row r="18" spans="2:16" ht="14.25" thickBot="1" thickTop="1">
      <c r="B18" s="83">
        <v>1000</v>
      </c>
      <c r="C18" s="55"/>
      <c r="D18" s="55"/>
      <c r="E18" s="54"/>
      <c r="F18" s="55"/>
      <c r="G18" s="54"/>
      <c r="H18" s="85"/>
      <c r="I18" s="52"/>
      <c r="J18" s="52"/>
      <c r="K18" s="52"/>
      <c r="L18" s="52"/>
      <c r="M18" s="52"/>
      <c r="N18" s="52"/>
      <c r="O18" s="52"/>
      <c r="P18" s="52"/>
    </row>
    <row r="19" spans="2:16" ht="14.25" thickBot="1" thickTop="1">
      <c r="B19" s="83">
        <v>1250</v>
      </c>
      <c r="C19" s="55"/>
      <c r="D19" s="55"/>
      <c r="E19" s="54"/>
      <c r="F19" s="55"/>
      <c r="G19" s="55"/>
      <c r="H19" s="85"/>
      <c r="I19" s="52"/>
      <c r="J19" s="52"/>
      <c r="K19" s="52"/>
      <c r="L19" s="52"/>
      <c r="M19" s="52"/>
      <c r="N19" s="52"/>
      <c r="O19" s="52"/>
      <c r="P19" s="52"/>
    </row>
    <row r="20" spans="2:16" ht="14.25" thickBot="1" thickTop="1">
      <c r="B20" s="83">
        <v>1600</v>
      </c>
      <c r="C20" s="55"/>
      <c r="D20" s="54"/>
      <c r="E20" s="55"/>
      <c r="F20" s="55"/>
      <c r="G20" s="55"/>
      <c r="H20" s="86"/>
      <c r="I20" s="52"/>
      <c r="J20" s="52"/>
      <c r="K20" s="52"/>
      <c r="L20" s="52"/>
      <c r="M20" s="52"/>
      <c r="N20" s="52"/>
      <c r="O20" s="52"/>
      <c r="P20" s="52"/>
    </row>
    <row r="21" spans="2:16" ht="14.25" thickBot="1" thickTop="1">
      <c r="B21" s="83">
        <v>2000</v>
      </c>
      <c r="C21" s="55"/>
      <c r="D21" s="54"/>
      <c r="E21" s="55"/>
      <c r="F21" s="55"/>
      <c r="G21" s="54"/>
      <c r="H21" s="85"/>
      <c r="I21" s="52"/>
      <c r="J21" s="52"/>
      <c r="K21" s="52"/>
      <c r="L21" s="52"/>
      <c r="M21" s="52"/>
      <c r="N21" s="52"/>
      <c r="O21" s="52"/>
      <c r="P21" s="52"/>
    </row>
    <row r="22" spans="2:16" ht="14.25" thickBot="1" thickTop="1">
      <c r="B22" s="83">
        <v>2500</v>
      </c>
      <c r="C22" s="55"/>
      <c r="D22" s="54"/>
      <c r="E22" s="55"/>
      <c r="F22" s="55"/>
      <c r="G22" s="55"/>
      <c r="H22" s="85"/>
      <c r="I22" s="52"/>
      <c r="J22" s="52"/>
      <c r="K22" s="52"/>
      <c r="L22" s="52"/>
      <c r="M22" s="52"/>
      <c r="N22" s="52"/>
      <c r="O22" s="52"/>
      <c r="P22" s="52"/>
    </row>
    <row r="23" spans="2:16" ht="14.25" thickBot="1" thickTop="1">
      <c r="B23" s="83">
        <v>3200</v>
      </c>
      <c r="C23" s="55"/>
      <c r="D23" s="55"/>
      <c r="E23" s="55"/>
      <c r="F23" s="55"/>
      <c r="G23" s="55"/>
      <c r="H23" s="86"/>
      <c r="I23" s="52"/>
      <c r="J23" s="52"/>
      <c r="K23" s="52"/>
      <c r="L23" s="52"/>
      <c r="M23" s="52"/>
      <c r="N23" s="52"/>
      <c r="O23" s="52"/>
      <c r="P23" s="52"/>
    </row>
    <row r="24" spans="2:16" ht="14.25" thickBot="1" thickTop="1">
      <c r="B24" s="87">
        <v>4000</v>
      </c>
      <c r="C24" s="88"/>
      <c r="D24" s="88"/>
      <c r="E24" s="88"/>
      <c r="F24" s="88"/>
      <c r="G24" s="89"/>
      <c r="H24" s="90"/>
      <c r="I24" s="52"/>
      <c r="J24" s="52"/>
      <c r="K24" s="52"/>
      <c r="L24" s="52"/>
      <c r="M24" s="52"/>
      <c r="N24" s="52"/>
      <c r="O24" s="52"/>
      <c r="P24" s="52"/>
    </row>
    <row r="25" spans="2:16" ht="13.5" thickTop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ht="13.5" thickBot="1"/>
    <row r="27" spans="2:8" ht="14.25" thickBot="1" thickTop="1">
      <c r="B27" s="95" t="s">
        <v>105</v>
      </c>
      <c r="C27" s="70">
        <v>1</v>
      </c>
      <c r="D27" s="70">
        <v>2</v>
      </c>
      <c r="E27" s="70">
        <v>3</v>
      </c>
      <c r="F27" s="70">
        <v>4</v>
      </c>
      <c r="G27" s="71">
        <v>5</v>
      </c>
      <c r="H27" s="72">
        <v>6</v>
      </c>
    </row>
    <row r="28" spans="2:8" ht="14.25" thickBot="1" thickTop="1">
      <c r="B28" s="63">
        <v>25</v>
      </c>
      <c r="C28" s="64"/>
      <c r="D28" s="68"/>
      <c r="E28" s="68"/>
      <c r="F28" s="68"/>
      <c r="G28" s="66"/>
      <c r="H28" s="69"/>
    </row>
    <row r="29" spans="2:8" ht="14.25" thickBot="1" thickTop="1">
      <c r="B29" s="79">
        <v>32</v>
      </c>
      <c r="C29" s="60"/>
      <c r="D29" s="61"/>
      <c r="E29" s="61"/>
      <c r="F29" s="61"/>
      <c r="G29" s="62"/>
      <c r="H29" s="73"/>
    </row>
    <row r="30" spans="2:8" ht="14.25" thickBot="1" thickTop="1">
      <c r="B30" s="80">
        <v>40</v>
      </c>
      <c r="C30" s="57"/>
      <c r="D30" s="58"/>
      <c r="E30" s="58"/>
      <c r="F30" s="58"/>
      <c r="G30" s="59"/>
      <c r="H30" s="74"/>
    </row>
    <row r="31" spans="2:8" ht="14.25" thickBot="1" thickTop="1">
      <c r="B31" s="63">
        <v>50</v>
      </c>
      <c r="C31" s="64"/>
      <c r="D31" s="64"/>
      <c r="E31" s="65"/>
      <c r="F31" s="65"/>
      <c r="G31" s="66"/>
      <c r="H31" s="67"/>
    </row>
    <row r="32" spans="2:8" ht="14.25" thickBot="1" thickTop="1">
      <c r="B32" s="79">
        <v>64</v>
      </c>
      <c r="C32" s="60"/>
      <c r="D32" s="60"/>
      <c r="E32" s="61"/>
      <c r="F32" s="61"/>
      <c r="G32" s="62"/>
      <c r="H32" s="73"/>
    </row>
    <row r="33" spans="2:8" ht="14.25" thickBot="1" thickTop="1">
      <c r="B33" s="80">
        <v>80</v>
      </c>
      <c r="C33" s="57"/>
      <c r="D33" s="57"/>
      <c r="E33" s="58"/>
      <c r="F33" s="58"/>
      <c r="G33" s="59"/>
      <c r="H33" s="74"/>
    </row>
    <row r="34" spans="2:8" ht="14.25" thickBot="1" thickTop="1">
      <c r="B34" s="63">
        <v>100</v>
      </c>
      <c r="C34" s="64"/>
      <c r="D34" s="65"/>
      <c r="E34" s="64"/>
      <c r="F34" s="65"/>
      <c r="G34" s="66"/>
      <c r="H34" s="67"/>
    </row>
    <row r="35" spans="2:8" ht="14.25" thickBot="1" thickTop="1">
      <c r="B35" s="79">
        <v>125</v>
      </c>
      <c r="C35" s="60"/>
      <c r="D35" s="61"/>
      <c r="E35" s="60"/>
      <c r="F35" s="61"/>
      <c r="G35" s="62"/>
      <c r="H35" s="73"/>
    </row>
    <row r="36" spans="2:8" ht="14.25" thickBot="1" thickTop="1">
      <c r="B36" s="80">
        <v>160</v>
      </c>
      <c r="C36" s="57"/>
      <c r="D36" s="58"/>
      <c r="E36" s="57"/>
      <c r="F36" s="58"/>
      <c r="G36" s="59"/>
      <c r="H36" s="74"/>
    </row>
    <row r="37" spans="2:8" ht="14.25" thickBot="1" thickTop="1">
      <c r="B37" s="63">
        <v>200</v>
      </c>
      <c r="C37" s="64"/>
      <c r="D37" s="64"/>
      <c r="E37" s="64"/>
      <c r="F37" s="65"/>
      <c r="G37" s="66"/>
      <c r="H37" s="67"/>
    </row>
    <row r="38" spans="2:8" ht="14.25" thickBot="1" thickTop="1">
      <c r="B38" s="79">
        <v>250</v>
      </c>
      <c r="C38" s="60"/>
      <c r="D38" s="60"/>
      <c r="E38" s="60"/>
      <c r="F38" s="61"/>
      <c r="G38" s="62"/>
      <c r="H38" s="73"/>
    </row>
    <row r="39" spans="2:8" ht="14.25" thickBot="1" thickTop="1">
      <c r="B39" s="80">
        <v>320</v>
      </c>
      <c r="C39" s="57"/>
      <c r="D39" s="57"/>
      <c r="E39" s="57"/>
      <c r="F39" s="58"/>
      <c r="G39" s="59"/>
      <c r="H39" s="74"/>
    </row>
    <row r="40" spans="2:8" ht="14.25" thickBot="1" thickTop="1">
      <c r="B40" s="63">
        <v>400</v>
      </c>
      <c r="C40" s="64"/>
      <c r="D40" s="65"/>
      <c r="E40" s="65"/>
      <c r="F40" s="64"/>
      <c r="G40" s="66"/>
      <c r="H40" s="67"/>
    </row>
    <row r="41" spans="2:8" ht="14.25" thickBot="1" thickTop="1">
      <c r="B41" s="79">
        <v>500</v>
      </c>
      <c r="C41" s="60"/>
      <c r="D41" s="61"/>
      <c r="E41" s="61"/>
      <c r="F41" s="60"/>
      <c r="G41" s="62"/>
      <c r="H41" s="73"/>
    </row>
    <row r="42" spans="2:8" ht="14.25" thickBot="1" thickTop="1">
      <c r="B42" s="80">
        <v>640</v>
      </c>
      <c r="C42" s="57"/>
      <c r="D42" s="58"/>
      <c r="E42" s="58"/>
      <c r="F42" s="57"/>
      <c r="G42" s="59"/>
      <c r="H42" s="74"/>
    </row>
    <row r="43" spans="2:8" ht="14.25" thickBot="1" thickTop="1">
      <c r="B43" s="63">
        <v>800</v>
      </c>
      <c r="C43" s="64"/>
      <c r="D43" s="64"/>
      <c r="E43" s="65"/>
      <c r="F43" s="64"/>
      <c r="G43" s="66"/>
      <c r="H43" s="67"/>
    </row>
    <row r="44" spans="2:8" ht="14.25" thickBot="1" thickTop="1">
      <c r="B44" s="79">
        <v>1000</v>
      </c>
      <c r="C44" s="60"/>
      <c r="D44" s="60"/>
      <c r="E44" s="61"/>
      <c r="F44" s="60"/>
      <c r="G44" s="62"/>
      <c r="H44" s="73"/>
    </row>
    <row r="45" spans="2:8" ht="14.25" thickBot="1" thickTop="1">
      <c r="B45" s="80">
        <v>1250</v>
      </c>
      <c r="C45" s="57"/>
      <c r="D45" s="57"/>
      <c r="E45" s="58"/>
      <c r="F45" s="57"/>
      <c r="G45" s="59"/>
      <c r="H45" s="74"/>
    </row>
    <row r="46" spans="2:8" ht="14.25" thickBot="1" thickTop="1">
      <c r="B46" s="63">
        <v>1600</v>
      </c>
      <c r="C46" s="64"/>
      <c r="D46" s="65"/>
      <c r="E46" s="64"/>
      <c r="F46" s="64"/>
      <c r="G46" s="66"/>
      <c r="H46" s="67"/>
    </row>
    <row r="47" spans="2:8" ht="14.25" thickBot="1" thickTop="1">
      <c r="B47" s="79">
        <v>2000</v>
      </c>
      <c r="C47" s="60"/>
      <c r="D47" s="61"/>
      <c r="E47" s="60"/>
      <c r="F47" s="60"/>
      <c r="G47" s="62"/>
      <c r="H47" s="73"/>
    </row>
    <row r="48" spans="2:8" ht="14.25" thickBot="1" thickTop="1">
      <c r="B48" s="80">
        <v>2500</v>
      </c>
      <c r="C48" s="57"/>
      <c r="D48" s="58"/>
      <c r="E48" s="57"/>
      <c r="F48" s="57"/>
      <c r="G48" s="59"/>
      <c r="H48" s="74"/>
    </row>
    <row r="49" spans="2:8" ht="14.25" thickBot="1" thickTop="1">
      <c r="B49" s="63">
        <v>3200</v>
      </c>
      <c r="C49" s="64"/>
      <c r="D49" s="64"/>
      <c r="E49" s="64"/>
      <c r="F49" s="64"/>
      <c r="G49" s="66"/>
      <c r="H49" s="67"/>
    </row>
    <row r="50" spans="2:8" ht="14.25" thickBot="1" thickTop="1">
      <c r="B50" s="75">
        <v>4000</v>
      </c>
      <c r="C50" s="76"/>
      <c r="D50" s="76"/>
      <c r="E50" s="76"/>
      <c r="F50" s="76"/>
      <c r="G50" s="77"/>
      <c r="H50" s="78"/>
    </row>
    <row r="51" ht="13.5" thickTop="1"/>
  </sheetData>
  <printOptions/>
  <pageMargins left="0.75" right="0.75" top="1" bottom="1" header="0.4921259845" footer="0.492125984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6" sqref="B6"/>
    </sheetView>
  </sheetViews>
  <sheetFormatPr defaultColWidth="11.421875" defaultRowHeight="12.75"/>
  <cols>
    <col min="1" max="1" width="3.7109375" style="0" bestFit="1" customWidth="1"/>
    <col min="2" max="2" width="11.7109375" style="0" customWidth="1"/>
    <col min="4" max="4" width="9.140625" style="0" bestFit="1" customWidth="1"/>
    <col min="6" max="6" width="10.7109375" style="0" bestFit="1" customWidth="1"/>
    <col min="7" max="7" width="6.57421875" style="0" bestFit="1" customWidth="1"/>
    <col min="9" max="9" width="9.7109375" style="0" bestFit="1" customWidth="1"/>
    <col min="10" max="10" width="2.00390625" style="0" bestFit="1" customWidth="1"/>
    <col min="11" max="11" width="5.00390625" style="0" bestFit="1" customWidth="1"/>
    <col min="12" max="12" width="9.7109375" style="0" bestFit="1" customWidth="1"/>
    <col min="13" max="13" width="2.00390625" style="0" bestFit="1" customWidth="1"/>
    <col min="14" max="14" width="4.57421875" style="0" bestFit="1" customWidth="1"/>
  </cols>
  <sheetData>
    <row r="1" spans="1:14" ht="12.75">
      <c r="A1" s="45" t="s">
        <v>89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51.75" thickBot="1">
      <c r="A2" s="46" t="s">
        <v>90</v>
      </c>
      <c r="B2" s="47" t="s">
        <v>91</v>
      </c>
      <c r="C2" s="48"/>
      <c r="D2" s="48" t="s">
        <v>92</v>
      </c>
      <c r="E2" s="48"/>
      <c r="F2" s="47" t="s">
        <v>93</v>
      </c>
      <c r="G2" s="48" t="s">
        <v>94</v>
      </c>
      <c r="H2" s="48"/>
      <c r="I2" s="47" t="s">
        <v>95</v>
      </c>
      <c r="J2" s="48"/>
      <c r="K2" s="48"/>
      <c r="L2" s="47" t="s">
        <v>96</v>
      </c>
      <c r="M2" s="48"/>
      <c r="N2" s="48"/>
    </row>
    <row r="3" spans="1:14" ht="12.75">
      <c r="A3" s="49"/>
      <c r="B3" s="49" t="s">
        <v>97</v>
      </c>
      <c r="C3" s="49"/>
      <c r="D3" s="49" t="s">
        <v>98</v>
      </c>
      <c r="E3" s="49"/>
      <c r="F3" s="49">
        <v>39</v>
      </c>
      <c r="G3" s="50">
        <f>_XLL.UMWANDELN(F3,"in","m")</f>
        <v>0.9906</v>
      </c>
      <c r="H3" s="49"/>
      <c r="I3" s="49">
        <v>40</v>
      </c>
      <c r="J3" s="49" t="s">
        <v>99</v>
      </c>
      <c r="K3" s="49">
        <v>51</v>
      </c>
      <c r="L3" s="50">
        <f>_XLL.UMWANDELN(I3,"in","m")</f>
        <v>1.016</v>
      </c>
      <c r="M3" s="49" t="s">
        <v>99</v>
      </c>
      <c r="N3" s="50">
        <f>_XLL.UMWANDELN(K3,"in","m")</f>
        <v>1.2954</v>
      </c>
    </row>
    <row r="4" spans="1:14" ht="12.75">
      <c r="A4" s="49"/>
      <c r="B4" s="49">
        <v>20</v>
      </c>
      <c r="C4" s="49"/>
      <c r="D4" s="50">
        <f>_XLL.UMWANDELN(B4,"ft","m")</f>
        <v>6.096</v>
      </c>
      <c r="E4" s="49"/>
      <c r="F4" s="49">
        <v>34.4</v>
      </c>
      <c r="G4" s="50">
        <f>_XLL.UMWANDELN(F4,"in","m")</f>
        <v>0.87376</v>
      </c>
      <c r="H4" s="49"/>
      <c r="I4" s="49">
        <v>24</v>
      </c>
      <c r="J4" s="49" t="s">
        <v>99</v>
      </c>
      <c r="K4" s="49">
        <v>36</v>
      </c>
      <c r="L4" s="50">
        <f>_XLL.UMWANDELN(I4,"in","m")</f>
        <v>0.6096</v>
      </c>
      <c r="M4" s="49" t="s">
        <v>99</v>
      </c>
      <c r="N4" s="50">
        <f>_XLL.UMWANDELN(K4,"in","m")</f>
        <v>0.9144</v>
      </c>
    </row>
    <row r="5" spans="1:14" ht="12.75">
      <c r="A5" s="49"/>
      <c r="B5" s="49">
        <v>10</v>
      </c>
      <c r="C5" s="49"/>
      <c r="D5" s="50">
        <f>_XLL.UMWANDELN(B5,"ft","m")</f>
        <v>3.048</v>
      </c>
      <c r="E5" s="49"/>
      <c r="F5" s="49">
        <v>29.4</v>
      </c>
      <c r="G5" s="50">
        <f>_XLL.UMWANDELN(F5,"in","m")</f>
        <v>0.74676</v>
      </c>
      <c r="H5" s="49"/>
      <c r="I5" s="49">
        <v>21</v>
      </c>
      <c r="J5" s="49" t="s">
        <v>99</v>
      </c>
      <c r="K5" s="49">
        <v>31.5</v>
      </c>
      <c r="L5" s="50">
        <f>_XLL.UMWANDELN(I5,"in","m")</f>
        <v>0.5334</v>
      </c>
      <c r="M5" s="49" t="s">
        <v>99</v>
      </c>
      <c r="N5" s="50">
        <f>_XLL.UMWANDELN(K5,"in","m")</f>
        <v>0.8001</v>
      </c>
    </row>
    <row r="6" spans="1:14" ht="12.75">
      <c r="A6" s="49"/>
      <c r="B6" s="49">
        <v>6</v>
      </c>
      <c r="C6" s="49"/>
      <c r="D6" s="50">
        <f>_XLL.UMWANDELN(B6,"ft","m")</f>
        <v>1.8288</v>
      </c>
      <c r="E6" s="49"/>
      <c r="F6" s="49">
        <v>25.3</v>
      </c>
      <c r="G6" s="50">
        <f>_XLL.UMWANDELN(F6,"in","m")</f>
        <v>0.64262</v>
      </c>
      <c r="H6" s="49"/>
      <c r="I6" s="49">
        <v>18</v>
      </c>
      <c r="J6" s="49" t="s">
        <v>99</v>
      </c>
      <c r="K6" s="49">
        <v>27.5</v>
      </c>
      <c r="L6" s="50">
        <f>_XLL.UMWANDELN(I6,"in","m")</f>
        <v>0.4572</v>
      </c>
      <c r="M6" s="49" t="s">
        <v>99</v>
      </c>
      <c r="N6" s="50">
        <f>_XLL.UMWANDELN(K6,"in","m")</f>
        <v>0.6985</v>
      </c>
    </row>
    <row r="7" spans="1:14" ht="12.75">
      <c r="A7" s="49"/>
      <c r="B7" s="49">
        <v>4</v>
      </c>
      <c r="C7" s="49"/>
      <c r="D7" s="50">
        <f>_XLL.UMWANDELN(B7,"ft","m")</f>
        <v>1.2192</v>
      </c>
      <c r="E7" s="49"/>
      <c r="F7" s="49">
        <v>21.5</v>
      </c>
      <c r="G7" s="50">
        <f>_XLL.UMWANDELN(F7,"in","m")</f>
        <v>0.5461</v>
      </c>
      <c r="H7" s="49"/>
      <c r="I7" s="49">
        <v>16</v>
      </c>
      <c r="J7" s="49" t="s">
        <v>99</v>
      </c>
      <c r="K7" s="49">
        <v>24</v>
      </c>
      <c r="L7" s="50">
        <f>_XLL.UMWANDELN(I7,"in","m")</f>
        <v>0.4064</v>
      </c>
      <c r="M7" s="49" t="s">
        <v>99</v>
      </c>
      <c r="N7" s="50">
        <f>_XLL.UMWANDELN(K7,"in","m")</f>
        <v>0.6096</v>
      </c>
    </row>
    <row r="8" spans="1:14" ht="12.75">
      <c r="A8" s="49"/>
      <c r="B8" s="49">
        <v>3</v>
      </c>
      <c r="C8" s="49"/>
      <c r="D8" s="50">
        <f>_XLL.UMWANDELN(B8,"ft","m")</f>
        <v>0.9144</v>
      </c>
      <c r="E8" s="49"/>
      <c r="F8" s="49">
        <v>18.7</v>
      </c>
      <c r="G8" s="50">
        <f>_XLL.UMWANDELN(F8,"in","m")</f>
        <v>0.47498</v>
      </c>
      <c r="H8" s="49"/>
      <c r="I8" s="49">
        <v>13</v>
      </c>
      <c r="J8" s="49" t="s">
        <v>99</v>
      </c>
      <c r="K8" s="49">
        <v>19.9</v>
      </c>
      <c r="L8" s="50">
        <f>_XLL.UMWANDELN(I8,"in","m")</f>
        <v>0.3302</v>
      </c>
      <c r="M8" s="49" t="s">
        <v>99</v>
      </c>
      <c r="N8" s="50">
        <f>_XLL.UMWANDELN(K8,"in","m")</f>
        <v>0.50546</v>
      </c>
    </row>
    <row r="9" spans="1:14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2.75">
      <c r="A10" s="51" t="s">
        <v>100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2.75">
      <c r="A11" s="49"/>
      <c r="B11" s="49" t="s">
        <v>97</v>
      </c>
      <c r="C11" s="49"/>
      <c r="D11" s="49" t="s">
        <v>98</v>
      </c>
      <c r="E11" s="49"/>
      <c r="F11" s="49">
        <v>19.5</v>
      </c>
      <c r="G11" s="50">
        <f>_XLL.UMWANDELN(F11,"in","m")</f>
        <v>0.4953</v>
      </c>
      <c r="H11" s="49"/>
      <c r="I11" s="49">
        <v>20</v>
      </c>
      <c r="J11" s="49" t="s">
        <v>99</v>
      </c>
      <c r="K11" s="49">
        <v>30</v>
      </c>
      <c r="L11" s="50">
        <f>_XLL.UMWANDELN(I11,"in","m")</f>
        <v>0.508</v>
      </c>
      <c r="M11" s="49" t="s">
        <v>99</v>
      </c>
      <c r="N11" s="50">
        <f>_XLL.UMWANDELN(K11,"in","m")</f>
        <v>0.762</v>
      </c>
    </row>
    <row r="12" spans="1:14" ht="12.75">
      <c r="A12" s="49"/>
      <c r="B12" s="49">
        <v>20</v>
      </c>
      <c r="C12" s="49"/>
      <c r="D12" s="50">
        <f>_XLL.UMWANDELN(B12,"ft","m")</f>
        <v>6.096</v>
      </c>
      <c r="E12" s="49"/>
      <c r="F12" s="49">
        <v>18</v>
      </c>
      <c r="G12" s="50">
        <f>_XLL.UMWANDELN(F12,"in","m")</f>
        <v>0.4572</v>
      </c>
      <c r="H12" s="49"/>
      <c r="I12" s="49">
        <v>13</v>
      </c>
      <c r="J12" s="49" t="s">
        <v>99</v>
      </c>
      <c r="K12" s="49">
        <v>19.5</v>
      </c>
      <c r="L12" s="50">
        <f>_XLL.UMWANDELN(I12,"in","m")</f>
        <v>0.3302</v>
      </c>
      <c r="M12" s="49" t="s">
        <v>99</v>
      </c>
      <c r="N12" s="50">
        <f>_XLL.UMWANDELN(K12,"in","m")</f>
        <v>0.4953</v>
      </c>
    </row>
    <row r="13" spans="1:14" ht="12.75">
      <c r="A13" s="49"/>
      <c r="B13" s="49">
        <v>10</v>
      </c>
      <c r="C13" s="49"/>
      <c r="D13" s="50">
        <f>_XLL.UMWANDELN(B13,"ft","m")</f>
        <v>3.048</v>
      </c>
      <c r="E13" s="49"/>
      <c r="F13" s="49">
        <v>16.8</v>
      </c>
      <c r="G13" s="50">
        <f>_XLL.UMWANDELN(F13,"in","m")</f>
        <v>0.42672</v>
      </c>
      <c r="H13" s="49"/>
      <c r="I13" s="49">
        <v>12</v>
      </c>
      <c r="J13" s="49" t="s">
        <v>99</v>
      </c>
      <c r="K13" s="49">
        <v>18</v>
      </c>
      <c r="L13" s="50">
        <f>_XLL.UMWANDELN(I13,"in","m")</f>
        <v>0.3048</v>
      </c>
      <c r="M13" s="49" t="s">
        <v>99</v>
      </c>
      <c r="N13" s="50">
        <f>_XLL.UMWANDELN(K13,"in","m")</f>
        <v>0.4572</v>
      </c>
    </row>
    <row r="14" spans="1:14" ht="12.75">
      <c r="A14" s="49"/>
      <c r="B14" s="49">
        <v>6</v>
      </c>
      <c r="C14" s="49"/>
      <c r="D14" s="50">
        <f>_XLL.UMWANDELN(B14,"ft","m")</f>
        <v>1.8288</v>
      </c>
      <c r="E14" s="49"/>
      <c r="F14" s="49">
        <v>15.3</v>
      </c>
      <c r="G14" s="50">
        <f>_XLL.UMWANDELN(F14,"in","m")</f>
        <v>0.38862</v>
      </c>
      <c r="H14" s="49"/>
      <c r="I14" s="49">
        <v>11</v>
      </c>
      <c r="J14" s="49" t="s">
        <v>99</v>
      </c>
      <c r="K14" s="49">
        <v>16.5</v>
      </c>
      <c r="L14" s="50">
        <f>_XLL.UMWANDELN(I14,"in","m")</f>
        <v>0.2794</v>
      </c>
      <c r="M14" s="49" t="s">
        <v>99</v>
      </c>
      <c r="N14" s="50">
        <f>_XLL.UMWANDELN(K14,"in","m")</f>
        <v>0.4191</v>
      </c>
    </row>
    <row r="15" spans="1:14" ht="12.75">
      <c r="A15" s="49"/>
      <c r="B15" s="49">
        <v>4</v>
      </c>
      <c r="C15" s="49"/>
      <c r="D15" s="50">
        <f>_XLL.UMWANDELN(B15,"ft","m")</f>
        <v>1.2192</v>
      </c>
      <c r="E15" s="49"/>
      <c r="F15" s="49">
        <v>13.9</v>
      </c>
      <c r="G15" s="50">
        <f>_XLL.UMWANDELN(F15,"in","m")</f>
        <v>0.35306</v>
      </c>
      <c r="H15" s="49"/>
      <c r="I15" s="49">
        <v>10</v>
      </c>
      <c r="J15" s="49" t="s">
        <v>99</v>
      </c>
      <c r="K15" s="49">
        <v>15</v>
      </c>
      <c r="L15" s="50">
        <f>_XLL.UMWANDELN(I15,"in","m")</f>
        <v>0.254</v>
      </c>
      <c r="M15" s="49" t="s">
        <v>99</v>
      </c>
      <c r="N15" s="50">
        <f>_XLL.UMWANDELN(K15,"in","m")</f>
        <v>0.381</v>
      </c>
    </row>
    <row r="16" spans="1:14" ht="12.75">
      <c r="A16" s="49"/>
      <c r="B16" s="49">
        <v>3</v>
      </c>
      <c r="C16" s="49"/>
      <c r="D16" s="50">
        <f>_XLL.UMWANDELN(B16,"ft","m")</f>
        <v>0.9144</v>
      </c>
      <c r="E16" s="49"/>
      <c r="F16" s="49">
        <v>12.6</v>
      </c>
      <c r="G16" s="50">
        <f>_XLL.UMWANDELN(F16,"in","m")</f>
        <v>0.32004</v>
      </c>
      <c r="H16" s="49"/>
      <c r="I16" s="49">
        <v>9</v>
      </c>
      <c r="J16" s="49" t="s">
        <v>99</v>
      </c>
      <c r="K16" s="49">
        <v>13.5</v>
      </c>
      <c r="L16" s="50">
        <f>_XLL.UMWANDELN(I16,"in","m")</f>
        <v>0.2286</v>
      </c>
      <c r="M16" s="49" t="s">
        <v>99</v>
      </c>
      <c r="N16" s="50">
        <f>_XLL.UMWANDELN(K16,"in","m")</f>
        <v>0.3429</v>
      </c>
    </row>
    <row r="17" spans="1:14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2.75">
      <c r="A18" s="51" t="s">
        <v>101</v>
      </c>
      <c r="B18" s="49" t="s">
        <v>97</v>
      </c>
      <c r="C18" s="49"/>
      <c r="D18" s="49" t="s">
        <v>98</v>
      </c>
      <c r="E18" s="49"/>
      <c r="F18" s="49">
        <v>13</v>
      </c>
      <c r="G18" s="50">
        <f>_XLL.UMWANDELN(F18,"in","m")</f>
        <v>0.3302</v>
      </c>
      <c r="H18" s="49"/>
      <c r="I18" s="49">
        <v>13</v>
      </c>
      <c r="J18" s="49" t="s">
        <v>99</v>
      </c>
      <c r="K18" s="49">
        <v>19.5</v>
      </c>
      <c r="L18" s="50">
        <f>_XLL.UMWANDELN(I18,"in","m")</f>
        <v>0.3302</v>
      </c>
      <c r="M18" s="49" t="s">
        <v>99</v>
      </c>
      <c r="N18" s="50">
        <f>_XLL.UMWANDELN(K18,"in","m")</f>
        <v>0.4953</v>
      </c>
    </row>
    <row r="19" spans="1:14" ht="12.75">
      <c r="A19" s="49"/>
      <c r="B19" s="49">
        <v>20</v>
      </c>
      <c r="C19" s="49"/>
      <c r="D19" s="50">
        <f>_XLL.UMWANDELN(B19,"ft","m")</f>
        <v>6.096</v>
      </c>
      <c r="E19" s="49"/>
      <c r="F19" s="49">
        <v>12.3</v>
      </c>
      <c r="G19" s="50">
        <f>_XLL.UMWANDELN(F19,"in","m")</f>
        <v>0.31242</v>
      </c>
      <c r="H19" s="49"/>
      <c r="I19" s="49">
        <v>9</v>
      </c>
      <c r="J19" s="49" t="s">
        <v>99</v>
      </c>
      <c r="K19" s="49">
        <v>13.5</v>
      </c>
      <c r="L19" s="50">
        <f>_XLL.UMWANDELN(I19,"in","m")</f>
        <v>0.2286</v>
      </c>
      <c r="M19" s="49" t="s">
        <v>99</v>
      </c>
      <c r="N19" s="50">
        <f>_XLL.UMWANDELN(K19,"in","m")</f>
        <v>0.3429</v>
      </c>
    </row>
    <row r="20" spans="1:14" ht="12.75">
      <c r="A20" s="49"/>
      <c r="B20" s="49">
        <v>10</v>
      </c>
      <c r="C20" s="49"/>
      <c r="D20" s="50">
        <f>_XLL.UMWANDELN(B20,"ft","m")</f>
        <v>3.048</v>
      </c>
      <c r="E20" s="49"/>
      <c r="F20" s="49">
        <v>11.7</v>
      </c>
      <c r="G20" s="50">
        <f>_XLL.UMWANDELN(F20,"in","m")</f>
        <v>0.29718</v>
      </c>
      <c r="H20" s="49"/>
      <c r="I20" s="49">
        <v>8</v>
      </c>
      <c r="J20" s="49" t="s">
        <v>99</v>
      </c>
      <c r="K20" s="49">
        <v>12</v>
      </c>
      <c r="L20" s="50">
        <f>_XLL.UMWANDELN(I20,"in","m")</f>
        <v>0.2032</v>
      </c>
      <c r="M20" s="49" t="s">
        <v>99</v>
      </c>
      <c r="N20" s="50">
        <f>_XLL.UMWANDELN(K20,"in","m")</f>
        <v>0.3048</v>
      </c>
    </row>
    <row r="21" spans="1:14" ht="12.75">
      <c r="A21" s="49"/>
      <c r="B21" s="49">
        <v>6</v>
      </c>
      <c r="C21" s="49"/>
      <c r="D21" s="50">
        <f>_XLL.UMWANDELN(B21,"ft","m")</f>
        <v>1.8288</v>
      </c>
      <c r="E21" s="49"/>
      <c r="F21" s="49">
        <v>11</v>
      </c>
      <c r="G21" s="50">
        <f>_XLL.UMWANDELN(F21,"in","m")</f>
        <v>0.2794</v>
      </c>
      <c r="H21" s="49"/>
      <c r="I21" s="49">
        <v>7.5</v>
      </c>
      <c r="J21" s="49" t="s">
        <v>99</v>
      </c>
      <c r="K21" s="49">
        <v>11.3</v>
      </c>
      <c r="L21" s="50">
        <f>_XLL.UMWANDELN(I21,"in","m")</f>
        <v>0.1905</v>
      </c>
      <c r="M21" s="49" t="s">
        <v>99</v>
      </c>
      <c r="N21" s="50">
        <f>_XLL.UMWANDELN(K21,"in","m")</f>
        <v>0.28702</v>
      </c>
    </row>
    <row r="22" spans="1:14" ht="12.75">
      <c r="A22" s="49"/>
      <c r="B22" s="49">
        <v>4</v>
      </c>
      <c r="C22" s="49"/>
      <c r="D22" s="50">
        <f>_XLL.UMWANDELN(B22,"ft","m")</f>
        <v>1.2192</v>
      </c>
      <c r="E22" s="49"/>
      <c r="F22" s="49">
        <v>10.2</v>
      </c>
      <c r="G22" s="50">
        <f>_XLL.UMWANDELN(F22,"in","m")</f>
        <v>0.25908</v>
      </c>
      <c r="H22" s="49"/>
      <c r="I22" s="49">
        <v>7.2</v>
      </c>
      <c r="J22" s="49" t="s">
        <v>99</v>
      </c>
      <c r="K22" s="49">
        <v>10.5</v>
      </c>
      <c r="L22" s="50">
        <f>_XLL.UMWANDELN(I22,"in","m")</f>
        <v>0.18288</v>
      </c>
      <c r="M22" s="49" t="s">
        <v>99</v>
      </c>
      <c r="N22" s="50">
        <f>_XLL.UMWANDELN(K22,"in","m")</f>
        <v>0.2667</v>
      </c>
    </row>
    <row r="23" spans="1:14" ht="12.75">
      <c r="A23" s="49"/>
      <c r="B23" s="49">
        <v>3</v>
      </c>
      <c r="C23" s="49"/>
      <c r="D23" s="50">
        <f>_XLL.UMWANDELN(B23,"ft","m")</f>
        <v>0.9144</v>
      </c>
      <c r="E23" s="49"/>
      <c r="F23" s="49">
        <v>9.6</v>
      </c>
      <c r="G23" s="50">
        <f>_XLL.UMWANDELN(F23,"in","m")</f>
        <v>0.24384</v>
      </c>
      <c r="H23" s="49"/>
      <c r="I23" s="49">
        <v>6.8</v>
      </c>
      <c r="J23" s="49" t="s">
        <v>99</v>
      </c>
      <c r="K23" s="49">
        <v>10.2</v>
      </c>
      <c r="L23" s="50">
        <f>_XLL.UMWANDELN(I23,"in","m")</f>
        <v>0.17272</v>
      </c>
      <c r="M23" s="49" t="s">
        <v>99</v>
      </c>
      <c r="N23" s="50">
        <f>_XLL.UMWANDELN(K23,"in","m")</f>
        <v>0.25908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 Steinbach</cp:lastModifiedBy>
  <dcterms:created xsi:type="dcterms:W3CDTF">2003-08-27T20:17:47Z</dcterms:created>
  <dcterms:modified xsi:type="dcterms:W3CDTF">2003-08-27T20:17:47Z</dcterms:modified>
  <cp:category/>
  <cp:version/>
  <cp:contentType/>
  <cp:contentStatus/>
</cp:coreProperties>
</file>